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C:\Users\JULIO\Documents\Julio Hernández\Estadistica_Empresarial_II\English\Exams\Curso_17_18\May\"/>
    </mc:Choice>
  </mc:AlternateContent>
  <bookViews>
    <workbookView xWindow="0" yWindow="0" windowWidth="19200" windowHeight="6370"/>
  </bookViews>
  <sheets>
    <sheet name="Hoja1" sheetId="1" r:id="rId1"/>
  </sheets>
  <definedNames>
    <definedName name="_xlnm.Print_Area" localSheetId="0">Hoja1!$AA$3:$AG$33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0" i="1" l="1"/>
  <c r="AR15" i="1" l="1"/>
  <c r="AB7" i="1" l="1"/>
  <c r="AB32" i="1"/>
  <c r="AB33" i="1" s="1"/>
  <c r="AB30" i="1" s="1"/>
  <c r="AE24" i="1"/>
  <c r="AC24" i="1"/>
  <c r="AC23" i="1"/>
  <c r="AB23" i="1"/>
  <c r="AB12" i="1"/>
  <c r="AB10" i="1"/>
  <c r="AK11" i="1" l="1"/>
  <c r="AK31" i="1" s="1"/>
  <c r="AK32" i="1" s="1"/>
  <c r="AK33" i="1" s="1"/>
  <c r="AK44" i="1"/>
  <c r="AK45" i="1" s="1"/>
  <c r="AK46" i="1" s="1"/>
  <c r="AK47" i="1" s="1"/>
  <c r="AK13" i="1"/>
  <c r="AK12" i="1"/>
  <c r="AK34" i="1" l="1"/>
  <c r="AK36" i="1"/>
  <c r="AK35" i="1"/>
  <c r="AK39" i="1" s="1"/>
  <c r="AK48" i="1" l="1"/>
  <c r="AK40" i="1"/>
  <c r="T10" i="1" l="1"/>
  <c r="U22" i="1" s="1"/>
  <c r="W24" i="1" s="1"/>
  <c r="U24" i="1" l="1"/>
  <c r="T8" i="1" l="1"/>
  <c r="T25" i="1" l="1"/>
  <c r="B37" i="1" l="1"/>
  <c r="B40" i="1" s="1"/>
  <c r="N3" i="1" s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7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H7" i="1"/>
  <c r="G7" i="1"/>
  <c r="N11" i="1"/>
  <c r="O12" i="1" s="1"/>
  <c r="E8" i="1"/>
  <c r="G8" i="1" s="1"/>
  <c r="C37" i="1" l="1"/>
  <c r="B41" i="1" s="1"/>
  <c r="B42" i="1" s="1"/>
  <c r="AB8" i="1" s="1"/>
  <c r="AB26" i="1" s="1"/>
  <c r="T11" i="1"/>
  <c r="H8" i="1"/>
  <c r="E9" i="1"/>
  <c r="E10" i="1" s="1"/>
  <c r="B43" i="1" l="1"/>
  <c r="B44" i="1"/>
  <c r="B45" i="1" s="1"/>
  <c r="H10" i="1"/>
  <c r="G10" i="1"/>
  <c r="H9" i="1"/>
  <c r="G9" i="1"/>
  <c r="E11" i="1"/>
  <c r="N4" i="1" l="1"/>
  <c r="I33" i="1" s="1"/>
  <c r="G11" i="1"/>
  <c r="H11" i="1"/>
  <c r="E12" i="1"/>
  <c r="I22" i="1" l="1"/>
  <c r="I18" i="1"/>
  <c r="I24" i="1"/>
  <c r="I23" i="1"/>
  <c r="I30" i="1"/>
  <c r="I21" i="1"/>
  <c r="I14" i="1"/>
  <c r="I32" i="1"/>
  <c r="I15" i="1"/>
  <c r="I13" i="1"/>
  <c r="I26" i="1"/>
  <c r="I34" i="1"/>
  <c r="I29" i="1"/>
  <c r="I25" i="1"/>
  <c r="I7" i="1"/>
  <c r="J7" i="1" s="1"/>
  <c r="I35" i="1"/>
  <c r="I8" i="1"/>
  <c r="I20" i="1"/>
  <c r="I10" i="1"/>
  <c r="J10" i="1" s="1"/>
  <c r="I19" i="1"/>
  <c r="I16" i="1"/>
  <c r="I36" i="1"/>
  <c r="I28" i="1"/>
  <c r="T7" i="1"/>
  <c r="T27" i="1" s="1"/>
  <c r="I31" i="1"/>
  <c r="I17" i="1"/>
  <c r="I9" i="1"/>
  <c r="J9" i="1" s="1"/>
  <c r="I27" i="1"/>
  <c r="I12" i="1"/>
  <c r="I11" i="1"/>
  <c r="K11" i="1" s="1"/>
  <c r="K7" i="1"/>
  <c r="G12" i="1"/>
  <c r="H12" i="1"/>
  <c r="E13" i="1"/>
  <c r="K10" i="1" l="1"/>
  <c r="K9" i="1"/>
  <c r="J12" i="1"/>
  <c r="K12" i="1"/>
  <c r="J11" i="1"/>
  <c r="J8" i="1"/>
  <c r="K8" i="1"/>
  <c r="G13" i="1"/>
  <c r="J13" i="1" s="1"/>
  <c r="H13" i="1"/>
  <c r="K13" i="1" s="1"/>
  <c r="E14" i="1"/>
  <c r="H14" i="1" l="1"/>
  <c r="K14" i="1" s="1"/>
  <c r="G14" i="1"/>
  <c r="J14" i="1" s="1"/>
  <c r="E15" i="1"/>
  <c r="G15" i="1" l="1"/>
  <c r="J15" i="1" s="1"/>
  <c r="H15" i="1"/>
  <c r="K15" i="1" s="1"/>
  <c r="E16" i="1"/>
  <c r="G16" i="1" l="1"/>
  <c r="J16" i="1" s="1"/>
  <c r="H16" i="1"/>
  <c r="K16" i="1" s="1"/>
  <c r="E17" i="1"/>
  <c r="G17" i="1" l="1"/>
  <c r="J17" i="1" s="1"/>
  <c r="H17" i="1"/>
  <c r="K17" i="1" s="1"/>
  <c r="E18" i="1"/>
  <c r="H18" i="1" l="1"/>
  <c r="K18" i="1" s="1"/>
  <c r="G18" i="1"/>
  <c r="J18" i="1" s="1"/>
  <c r="E19" i="1"/>
  <c r="G19" i="1" l="1"/>
  <c r="J19" i="1" s="1"/>
  <c r="H19" i="1"/>
  <c r="K19" i="1" s="1"/>
  <c r="E20" i="1"/>
  <c r="G20" i="1" l="1"/>
  <c r="J20" i="1" s="1"/>
  <c r="H20" i="1"/>
  <c r="K20" i="1" s="1"/>
  <c r="E21" i="1"/>
  <c r="G21" i="1" l="1"/>
  <c r="J21" i="1" s="1"/>
  <c r="H21" i="1"/>
  <c r="K21" i="1" s="1"/>
  <c r="E22" i="1"/>
  <c r="H22" i="1" l="1"/>
  <c r="K22" i="1" s="1"/>
  <c r="G22" i="1"/>
  <c r="J22" i="1" s="1"/>
  <c r="E23" i="1"/>
  <c r="H23" i="1" l="1"/>
  <c r="K23" i="1" s="1"/>
  <c r="G23" i="1"/>
  <c r="J23" i="1" s="1"/>
  <c r="E24" i="1"/>
  <c r="G24" i="1" l="1"/>
  <c r="J24" i="1" s="1"/>
  <c r="H24" i="1"/>
  <c r="K24" i="1" s="1"/>
  <c r="E25" i="1"/>
  <c r="H25" i="1" l="1"/>
  <c r="K25" i="1" s="1"/>
  <c r="G25" i="1"/>
  <c r="J25" i="1" s="1"/>
  <c r="E26" i="1"/>
  <c r="H26" i="1" l="1"/>
  <c r="K26" i="1" s="1"/>
  <c r="G26" i="1"/>
  <c r="J26" i="1" s="1"/>
  <c r="E27" i="1"/>
  <c r="G27" i="1" l="1"/>
  <c r="J27" i="1" s="1"/>
  <c r="H27" i="1"/>
  <c r="K27" i="1" s="1"/>
  <c r="E28" i="1"/>
  <c r="G28" i="1" l="1"/>
  <c r="J28" i="1" s="1"/>
  <c r="H28" i="1"/>
  <c r="K28" i="1" s="1"/>
  <c r="E29" i="1"/>
  <c r="G29" i="1" l="1"/>
  <c r="J29" i="1" s="1"/>
  <c r="H29" i="1"/>
  <c r="K29" i="1" s="1"/>
  <c r="E30" i="1"/>
  <c r="H30" i="1" l="1"/>
  <c r="K30" i="1" s="1"/>
  <c r="G30" i="1"/>
  <c r="J30" i="1" s="1"/>
  <c r="E31" i="1"/>
  <c r="G31" i="1" l="1"/>
  <c r="J31" i="1" s="1"/>
  <c r="H31" i="1"/>
  <c r="K31" i="1" s="1"/>
  <c r="E32" i="1"/>
  <c r="G32" i="1" l="1"/>
  <c r="J32" i="1" s="1"/>
  <c r="H32" i="1"/>
  <c r="K32" i="1" s="1"/>
  <c r="E33" i="1"/>
  <c r="H33" i="1" l="1"/>
  <c r="K33" i="1" s="1"/>
  <c r="G33" i="1"/>
  <c r="J33" i="1" s="1"/>
  <c r="E34" i="1"/>
  <c r="H34" i="1" l="1"/>
  <c r="K34" i="1" s="1"/>
  <c r="G34" i="1"/>
  <c r="J34" i="1" s="1"/>
  <c r="E35" i="1"/>
  <c r="H35" i="1" l="1"/>
  <c r="K35" i="1" s="1"/>
  <c r="G35" i="1"/>
  <c r="J35" i="1" s="1"/>
  <c r="E36" i="1"/>
  <c r="G36" i="1" l="1"/>
  <c r="J36" i="1" s="1"/>
  <c r="H36" i="1"/>
  <c r="K36" i="1" s="1"/>
  <c r="N14" i="1" l="1"/>
</calcChain>
</file>

<file path=xl/comments1.xml><?xml version="1.0" encoding="utf-8"?>
<comments xmlns="http://schemas.openxmlformats.org/spreadsheetml/2006/main">
  <authors>
    <author>JULIO HERNANDEZ MARCH</author>
  </authors>
  <commentList>
    <comment ref="F6" authorId="0" shapeId="0">
      <text>
        <r>
          <rPr>
            <sz val="9"/>
            <color indexed="81"/>
            <rFont val="Tahoma"/>
            <family val="2"/>
          </rPr>
          <t xml:space="preserve">N(4;1)
</t>
        </r>
      </text>
    </comment>
  </commentList>
</comments>
</file>

<file path=xl/sharedStrings.xml><?xml version="1.0" encoding="utf-8"?>
<sst xmlns="http://schemas.openxmlformats.org/spreadsheetml/2006/main" count="178" uniqueCount="114">
  <si>
    <t>μ*</t>
  </si>
  <si>
    <t>σ*</t>
  </si>
  <si>
    <r>
      <t>F</t>
    </r>
    <r>
      <rPr>
        <vertAlign val="subscript"/>
        <sz val="11"/>
        <color indexed="8"/>
        <rFont val="Calibri"/>
        <family val="2"/>
      </rPr>
      <t>Oi</t>
    </r>
    <r>
      <rPr>
        <sz val="11"/>
        <color theme="1"/>
        <rFont val="Calibri"/>
        <family val="2"/>
        <scheme val="minor"/>
      </rPr>
      <t>(x</t>
    </r>
    <r>
      <rPr>
        <vertAlign val="subscript"/>
        <sz val="11"/>
        <color indexed="8"/>
        <rFont val="Calibri"/>
        <family val="2"/>
      </rPr>
      <t>i-1</t>
    </r>
    <r>
      <rPr>
        <sz val="11"/>
        <color theme="1"/>
        <rFont val="Calibri"/>
        <family val="2"/>
        <scheme val="minor"/>
      </rPr>
      <t>)</t>
    </r>
  </si>
  <si>
    <r>
      <t>F</t>
    </r>
    <r>
      <rPr>
        <vertAlign val="subscript"/>
        <sz val="11"/>
        <color indexed="8"/>
        <rFont val="Calibri"/>
        <family val="2"/>
      </rPr>
      <t>Oi</t>
    </r>
    <r>
      <rPr>
        <sz val="11"/>
        <color theme="1"/>
        <rFont val="Calibri"/>
        <family val="2"/>
        <scheme val="minor"/>
      </rPr>
      <t>(x</t>
    </r>
    <r>
      <rPr>
        <vertAlign val="subscript"/>
        <sz val="11"/>
        <color indexed="8"/>
        <rFont val="Calibri"/>
        <family val="2"/>
      </rPr>
      <t>i</t>
    </r>
    <r>
      <rPr>
        <sz val="11"/>
        <color theme="1"/>
        <rFont val="Calibri"/>
        <family val="2"/>
        <scheme val="minor"/>
      </rPr>
      <t>)</t>
    </r>
  </si>
  <si>
    <r>
      <t>d</t>
    </r>
    <r>
      <rPr>
        <vertAlign val="subscript"/>
        <sz val="11"/>
        <color indexed="8"/>
        <rFont val="Calibri"/>
        <family val="2"/>
      </rPr>
      <t>i-1</t>
    </r>
    <r>
      <rPr>
        <sz val="11"/>
        <color theme="1"/>
        <rFont val="Calibri"/>
        <family val="2"/>
        <scheme val="minor"/>
      </rPr>
      <t>:</t>
    </r>
  </si>
  <si>
    <r>
      <t>d</t>
    </r>
    <r>
      <rPr>
        <vertAlign val="subscript"/>
        <sz val="11"/>
        <color indexed="8"/>
        <rFont val="Calibri"/>
        <family val="2"/>
      </rPr>
      <t>i</t>
    </r>
    <r>
      <rPr>
        <sz val="11"/>
        <color theme="1"/>
        <rFont val="Calibri"/>
        <family val="2"/>
        <scheme val="minor"/>
      </rPr>
      <t>:</t>
    </r>
  </si>
  <si>
    <r>
      <t>F</t>
    </r>
    <r>
      <rPr>
        <sz val="11"/>
        <color theme="1"/>
        <rFont val="Calibri"/>
        <family val="2"/>
        <scheme val="minor"/>
      </rPr>
      <t>(x</t>
    </r>
    <r>
      <rPr>
        <vertAlign val="subscript"/>
        <sz val="11"/>
        <color indexed="8"/>
        <rFont val="Calibri"/>
        <family val="2"/>
      </rPr>
      <t>i</t>
    </r>
    <r>
      <rPr>
        <sz val="11"/>
        <color theme="1"/>
        <rFont val="Calibri"/>
        <family val="2"/>
        <scheme val="minor"/>
      </rPr>
      <t>)</t>
    </r>
  </si>
  <si>
    <t>H0:</t>
  </si>
  <si>
    <t>H1:</t>
  </si>
  <si>
    <t>α</t>
  </si>
  <si>
    <t>n</t>
  </si>
  <si>
    <t>dc</t>
  </si>
  <si>
    <t>RC</t>
  </si>
  <si>
    <t>+ ∞</t>
  </si>
  <si>
    <t>RA</t>
  </si>
  <si>
    <t>Contador</t>
  </si>
  <si>
    <t>a</t>
  </si>
  <si>
    <t>Xi</t>
  </si>
  <si>
    <r>
      <t>Xi</t>
    </r>
    <r>
      <rPr>
        <vertAlign val="superscript"/>
        <sz val="11"/>
        <color theme="1"/>
        <rFont val="Calibri"/>
        <family val="2"/>
        <scheme val="minor"/>
      </rPr>
      <t>2</t>
    </r>
  </si>
  <si>
    <t>a2</t>
  </si>
  <si>
    <r>
      <t>S</t>
    </r>
    <r>
      <rPr>
        <vertAlign val="superscript"/>
        <sz val="11"/>
        <color theme="1"/>
        <rFont val="Calibri"/>
        <family val="2"/>
        <scheme val="minor"/>
      </rPr>
      <t>2</t>
    </r>
  </si>
  <si>
    <t>S</t>
  </si>
  <si>
    <r>
      <t>S</t>
    </r>
    <r>
      <rPr>
        <vertAlign val="subscript"/>
        <sz val="11"/>
        <color theme="1"/>
        <rFont val="Calibri"/>
        <family val="2"/>
        <scheme val="minor"/>
      </rPr>
      <t>1</t>
    </r>
    <r>
      <rPr>
        <vertAlign val="superscript"/>
        <sz val="11"/>
        <color theme="1"/>
        <rFont val="Calibri"/>
        <family val="2"/>
        <scheme val="minor"/>
      </rPr>
      <t>2</t>
    </r>
  </si>
  <si>
    <r>
      <t>S</t>
    </r>
    <r>
      <rPr>
        <vertAlign val="subscript"/>
        <sz val="11"/>
        <color theme="1"/>
        <rFont val="Calibri"/>
        <family val="2"/>
        <scheme val="minor"/>
      </rPr>
      <t>1</t>
    </r>
  </si>
  <si>
    <t>Columna1</t>
  </si>
  <si>
    <t>Media</t>
  </si>
  <si>
    <t>Error típico</t>
  </si>
  <si>
    <t>Mediana</t>
  </si>
  <si>
    <t>Moda</t>
  </si>
  <si>
    <t>Desviación estándar</t>
  </si>
  <si>
    <t>Varianza de la muestra</t>
  </si>
  <si>
    <t>Curtosis</t>
  </si>
  <si>
    <t>Coeficiente de asimetría</t>
  </si>
  <si>
    <t>Rango</t>
  </si>
  <si>
    <t>Mínimo</t>
  </si>
  <si>
    <t>Máximo</t>
  </si>
  <si>
    <t>Suma</t>
  </si>
  <si>
    <t>Cuenta</t>
  </si>
  <si>
    <t>Nivel de confianza(95,0%)</t>
  </si>
  <si>
    <t>ξ</t>
  </si>
  <si>
    <r>
      <t>N(</t>
    </r>
    <r>
      <rPr>
        <sz val="11"/>
        <color indexed="8"/>
        <rFont val="Calibri"/>
        <family val="2"/>
      </rPr>
      <t>µ;σ)</t>
    </r>
  </si>
  <si>
    <t>s1</t>
  </si>
  <si>
    <t>µ0</t>
  </si>
  <si>
    <t>H0</t>
  </si>
  <si>
    <t>H1</t>
  </si>
  <si>
    <t>d =</t>
  </si>
  <si>
    <t>- ∞</t>
  </si>
  <si>
    <t>U</t>
  </si>
  <si>
    <t>d0</t>
  </si>
  <si>
    <t>α/2</t>
  </si>
  <si>
    <r>
      <t>σ</t>
    </r>
    <r>
      <rPr>
        <vertAlign val="superscript"/>
        <sz val="11"/>
        <color theme="1"/>
        <rFont val="Calibri"/>
        <family val="2"/>
        <scheme val="minor"/>
      </rPr>
      <t>2</t>
    </r>
    <r>
      <rPr>
        <vertAlign val="subscript"/>
        <sz val="11"/>
        <color theme="1"/>
        <rFont val="Calibri"/>
        <family val="2"/>
        <scheme val="minor"/>
      </rPr>
      <t>0</t>
    </r>
  </si>
  <si>
    <r>
      <t>σ</t>
    </r>
    <r>
      <rPr>
        <vertAlign val="subscript"/>
        <sz val="11"/>
        <color theme="1"/>
        <rFont val="Calibri"/>
        <family val="2"/>
        <scheme val="minor"/>
      </rPr>
      <t>0</t>
    </r>
  </si>
  <si>
    <t>dc1</t>
  </si>
  <si>
    <t>dc2</t>
  </si>
  <si>
    <r>
      <t>χ2</t>
    </r>
    <r>
      <rPr>
        <vertAlign val="subscript"/>
        <sz val="11"/>
        <color theme="1"/>
        <rFont val="Calibri"/>
        <family val="2"/>
        <scheme val="minor"/>
      </rPr>
      <t>n-1,α/2</t>
    </r>
  </si>
  <si>
    <r>
      <t>χ2</t>
    </r>
    <r>
      <rPr>
        <vertAlign val="subscript"/>
        <sz val="11"/>
        <color theme="1"/>
        <rFont val="Calibri"/>
        <family val="2"/>
        <scheme val="minor"/>
      </rPr>
      <t>n-1,1-α/2</t>
    </r>
  </si>
  <si>
    <r>
      <t>p(d</t>
    </r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>do/H0)</t>
    </r>
  </si>
  <si>
    <r>
      <t>p(d</t>
    </r>
    <r>
      <rPr>
        <sz val="11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>do/H0)</t>
    </r>
  </si>
  <si>
    <t>1-α/2</t>
  </si>
  <si>
    <t>z</t>
  </si>
  <si>
    <t>Mayor (1)</t>
  </si>
  <si>
    <t>Menor(1)</t>
  </si>
  <si>
    <t xml:space="preserve">X: Días </t>
  </si>
  <si>
    <t>Exercise 1: Kolmogorov-Smirnov test with Lilliefors correction</t>
  </si>
  <si>
    <r>
      <t>The sample comes from a N(</t>
    </r>
    <r>
      <rPr>
        <sz val="11"/>
        <color indexed="8"/>
        <rFont val="Arial"/>
        <family val="2"/>
      </rPr>
      <t>μ</t>
    </r>
    <r>
      <rPr>
        <sz val="11"/>
        <color theme="1"/>
        <rFont val="Calibri"/>
        <family val="2"/>
        <scheme val="minor"/>
      </rPr>
      <t>;</t>
    </r>
    <r>
      <rPr>
        <sz val="11"/>
        <color indexed="8"/>
        <rFont val="Arial"/>
        <family val="2"/>
      </rPr>
      <t>σ</t>
    </r>
    <r>
      <rPr>
        <sz val="11"/>
        <color theme="1"/>
        <rFont val="Calibri"/>
        <family val="2"/>
        <scheme val="minor"/>
      </rPr>
      <t>)</t>
    </r>
  </si>
  <si>
    <r>
      <t>The sample doesn't come from a N(</t>
    </r>
    <r>
      <rPr>
        <sz val="11"/>
        <color indexed="8"/>
        <rFont val="Arial"/>
        <family val="2"/>
      </rPr>
      <t>μ</t>
    </r>
    <r>
      <rPr>
        <sz val="11"/>
        <color theme="1"/>
        <rFont val="Calibri"/>
        <family val="2"/>
        <scheme val="minor"/>
      </rPr>
      <t>;</t>
    </r>
    <r>
      <rPr>
        <sz val="11"/>
        <color indexed="8"/>
        <rFont val="Arial"/>
        <family val="2"/>
      </rPr>
      <t>σ</t>
    </r>
    <r>
      <rPr>
        <sz val="11"/>
        <color theme="1"/>
        <rFont val="Calibri"/>
        <family val="2"/>
        <scheme val="minor"/>
      </rPr>
      <t>)</t>
    </r>
  </si>
  <si>
    <t xml:space="preserve">Decision: Accept H0 (do not Reject H0) </t>
  </si>
  <si>
    <r>
      <t xml:space="preserve">p-value &gt; 0,2 &gt; 0,05 = </t>
    </r>
    <r>
      <rPr>
        <sz val="11"/>
        <color theme="1"/>
        <rFont val="Calibri"/>
        <family val="2"/>
      </rPr>
      <t>α → Accept H0</t>
    </r>
  </si>
  <si>
    <t>Amount of energy produced by a solar panel in sunny days</t>
  </si>
  <si>
    <t xml:space="preserve">d0 belongs to the AR therefore I Accept  H0 </t>
  </si>
  <si>
    <t>p-value</t>
  </si>
  <si>
    <r>
      <t xml:space="preserve">p-value &gt; </t>
    </r>
    <r>
      <rPr>
        <sz val="11"/>
        <color indexed="8"/>
        <rFont val="Arial"/>
        <family val="2"/>
      </rPr>
      <t>α</t>
    </r>
  </si>
  <si>
    <t>I Accept H0</t>
  </si>
  <si>
    <r>
      <t>+z</t>
    </r>
    <r>
      <rPr>
        <vertAlign val="subscript"/>
        <sz val="11"/>
        <color indexed="8"/>
        <rFont val="Calibri"/>
        <family val="2"/>
      </rPr>
      <t>α</t>
    </r>
  </si>
  <si>
    <t>Exercise 2 a)</t>
  </si>
  <si>
    <t>Exercise 3</t>
  </si>
  <si>
    <t>px: proportion of defects in panels made by plant X</t>
  </si>
  <si>
    <t>py: proportion of defects in panels made by plant Y</t>
  </si>
  <si>
    <t>n = m =</t>
  </si>
  <si>
    <t>number of panels with defects in sample X:</t>
  </si>
  <si>
    <t>number of panels with defects in sample Y:</t>
  </si>
  <si>
    <t>α =</t>
  </si>
  <si>
    <t>sampling error</t>
  </si>
  <si>
    <t>Confidence interval</t>
  </si>
  <si>
    <t>Lower limit</t>
  </si>
  <si>
    <t>Upper limit</t>
  </si>
  <si>
    <t>New sample size n'</t>
  </si>
  <si>
    <t>n'</t>
  </si>
  <si>
    <t>γ =</t>
  </si>
  <si>
    <t>γ'</t>
  </si>
  <si>
    <t>if H0 is true</t>
  </si>
  <si>
    <t>AR</t>
  </si>
  <si>
    <t>CR</t>
  </si>
  <si>
    <t>minimum</t>
  </si>
  <si>
    <t xml:space="preserve">d0 belongs to the CR then I Reject H0 </t>
  </si>
  <si>
    <r>
      <t xml:space="preserve">p-value &lt; </t>
    </r>
    <r>
      <rPr>
        <sz val="11"/>
        <color indexed="8"/>
        <rFont val="Arial"/>
        <family val="2"/>
      </rPr>
      <t>α</t>
    </r>
  </si>
  <si>
    <t>I Reject H0</t>
  </si>
  <si>
    <t>X0:</t>
  </si>
  <si>
    <t>H0: The sample is random</t>
  </si>
  <si>
    <t>H1: The sample is NOT random</t>
  </si>
  <si>
    <t>α/2 =</t>
  </si>
  <si>
    <t>n1 =</t>
  </si>
  <si>
    <t>n2 =</t>
  </si>
  <si>
    <r>
      <t>r</t>
    </r>
    <r>
      <rPr>
        <vertAlign val="subscript"/>
        <sz val="11"/>
        <color theme="1"/>
        <rFont val="Calibri"/>
        <family val="2"/>
      </rPr>
      <t>α/2</t>
    </r>
    <r>
      <rPr>
        <sz val="11"/>
        <color theme="1"/>
        <rFont val="Calibri"/>
        <family val="2"/>
      </rPr>
      <t xml:space="preserve"> =</t>
    </r>
  </si>
  <si>
    <r>
      <t>r</t>
    </r>
    <r>
      <rPr>
        <vertAlign val="subscript"/>
        <sz val="11"/>
        <color theme="1"/>
        <rFont val="Calibri"/>
        <family val="2"/>
      </rPr>
      <t>1-α/2</t>
    </r>
    <r>
      <rPr>
        <sz val="11"/>
        <color theme="1"/>
        <rFont val="Calibri"/>
        <family val="2"/>
      </rPr>
      <t xml:space="preserve"> =</t>
    </r>
  </si>
  <si>
    <t>X</t>
  </si>
  <si>
    <t>Y</t>
  </si>
  <si>
    <r>
      <t>r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= 11 </t>
    </r>
    <r>
      <rPr>
        <sz val="11"/>
        <color theme="1"/>
        <rFont val="Calibri"/>
        <family val="2"/>
      </rPr>
      <t>Є AR →</t>
    </r>
  </si>
  <si>
    <t>&lt; 10</t>
  </si>
  <si>
    <t>&gt; 22</t>
  </si>
  <si>
    <t>22]</t>
  </si>
  <si>
    <t>[10</t>
  </si>
  <si>
    <t>Exercise 4</t>
  </si>
  <si>
    <t>Exercise 2 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</si>
</sst>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0"/>
    <numFmt numFmtId="166" formatCode="0.0000000"/>
    <numFmt numFmtId="167" formatCode="0.00000000"/>
  </numFmts>
  <fonts count="1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theme="1"/>
      <name val="Calibri"/>
      <family val="2"/>
    </font>
    <font>
      <vertAlign val="subscript"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Arial"/>
      <family val="2"/>
    </font>
    <font>
      <sz val="9"/>
      <color indexed="81"/>
      <name val="Tahoma"/>
      <family val="2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Calibri"/>
      <family val="2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1" xfId="0" applyFont="1" applyBorder="1"/>
    <xf numFmtId="0" fontId="0" fillId="0" borderId="2" xfId="0" applyBorder="1"/>
    <xf numFmtId="0" fontId="2" fillId="0" borderId="2" xfId="0" applyFont="1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2" fillId="0" borderId="0" xfId="0" applyFont="1" applyBorder="1"/>
    <xf numFmtId="0" fontId="0" fillId="0" borderId="5" xfId="0" applyBorder="1"/>
    <xf numFmtId="0" fontId="0" fillId="0" borderId="1" xfId="0" applyBorder="1"/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1" xfId="0" applyBorder="1"/>
    <xf numFmtId="164" fontId="0" fillId="0" borderId="11" xfId="0" applyNumberForma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4" fillId="0" borderId="0" xfId="0" quotePrefix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0" xfId="0" applyBorder="1"/>
    <xf numFmtId="164" fontId="0" fillId="0" borderId="8" xfId="0" applyNumberFormat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 applyFill="1" applyBorder="1" applyAlignment="1"/>
    <xf numFmtId="0" fontId="0" fillId="0" borderId="12" xfId="0" applyFill="1" applyBorder="1" applyAlignment="1"/>
    <xf numFmtId="0" fontId="9" fillId="0" borderId="13" xfId="0" applyFont="1" applyFill="1" applyBorder="1" applyAlignment="1">
      <alignment horizontal="centerContinuous"/>
    </xf>
    <xf numFmtId="0" fontId="0" fillId="0" borderId="4" xfId="0" applyBorder="1"/>
    <xf numFmtId="0" fontId="4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quotePrefix="1" applyBorder="1" applyAlignment="1">
      <alignment horizontal="center"/>
    </xf>
    <xf numFmtId="0" fontId="0" fillId="0" borderId="4" xfId="0" applyBorder="1" applyAlignment="1">
      <alignment horizontal="left"/>
    </xf>
    <xf numFmtId="166" fontId="0" fillId="0" borderId="0" xfId="0" applyNumberFormat="1" applyBorder="1"/>
    <xf numFmtId="0" fontId="0" fillId="0" borderId="7" xfId="0" applyBorder="1"/>
    <xf numFmtId="1" fontId="0" fillId="0" borderId="0" xfId="0" applyNumberForma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4" xfId="0" quotePrefix="1" applyBorder="1"/>
    <xf numFmtId="0" fontId="10" fillId="0" borderId="4" xfId="0" applyFont="1" applyBorder="1"/>
    <xf numFmtId="2" fontId="0" fillId="0" borderId="0" xfId="0" applyNumberFormat="1"/>
    <xf numFmtId="164" fontId="0" fillId="0" borderId="0" xfId="0" applyNumberFormat="1"/>
    <xf numFmtId="165" fontId="0" fillId="0" borderId="8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0" fontId="13" fillId="0" borderId="1" xfId="0" applyFont="1" applyBorder="1"/>
    <xf numFmtId="0" fontId="2" fillId="0" borderId="4" xfId="0" applyFont="1" applyBorder="1" applyAlignment="1">
      <alignment horizontal="center"/>
    </xf>
    <xf numFmtId="0" fontId="12" fillId="0" borderId="4" xfId="0" applyFont="1" applyBorder="1"/>
    <xf numFmtId="0" fontId="11" fillId="0" borderId="4" xfId="0" applyFont="1" applyBorder="1"/>
    <xf numFmtId="0" fontId="2" fillId="0" borderId="4" xfId="0" applyFont="1" applyBorder="1"/>
    <xf numFmtId="0" fontId="0" fillId="0" borderId="5" xfId="0" applyBorder="1" applyAlignment="1">
      <alignment horizontal="center"/>
    </xf>
    <xf numFmtId="0" fontId="0" fillId="0" borderId="5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200025</xdr:colOff>
      <xdr:row>12</xdr:row>
      <xdr:rowOff>180975</xdr:rowOff>
    </xdr:from>
    <xdr:ext cx="43947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FBFC128A-E68F-4514-9AE5-4C6DAE3C91E5}"/>
                </a:ext>
              </a:extLst>
            </xdr:cNvPr>
            <xdr:cNvSpPr txBox="1"/>
          </xdr:nvSpPr>
          <xdr:spPr>
            <a:xfrm>
              <a:off x="15732125" y="2047875"/>
              <a:ext cx="4394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S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𝜇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𝜇</m:t>
                        </m:r>
                      </m:e>
                      <m:sub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</m:sub>
                    </m:sSub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FBFC128A-E68F-4514-9AE5-4C6DAE3C91E5}"/>
                </a:ext>
              </a:extLst>
            </xdr:cNvPr>
            <xdr:cNvSpPr txBox="1"/>
          </xdr:nvSpPr>
          <xdr:spPr>
            <a:xfrm>
              <a:off x="15732125" y="2047875"/>
              <a:ext cx="4394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E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𝜇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=𝜇_0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19</xdr:col>
      <xdr:colOff>190500</xdr:colOff>
      <xdr:row>14</xdr:row>
      <xdr:rowOff>6350</xdr:rowOff>
    </xdr:from>
    <xdr:ext cx="43947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3A9C9B40-909C-4A05-90CF-A065BF354680}"/>
                </a:ext>
              </a:extLst>
            </xdr:cNvPr>
            <xdr:cNvSpPr txBox="1"/>
          </xdr:nvSpPr>
          <xdr:spPr>
            <a:xfrm>
              <a:off x="14668500" y="2724150"/>
              <a:ext cx="439479" cy="172227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kumimoji="0" lang="es-ES" sz="1100" b="0" i="1" u="none" strike="noStrike" kern="0" cap="none" spc="0" normalizeH="0" baseline="0" noProof="0" smtClean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𝜇</m:t>
                    </m:r>
                    <m:r>
                      <a:rPr kumimoji="0" lang="es-ES" sz="1100" b="0" i="1" u="none" strike="noStrike" kern="0" cap="none" spc="0" normalizeH="0" baseline="0" noProof="0" smtClean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≠</m:t>
                    </m:r>
                    <m:sSub>
                      <m:sSubPr>
                        <m:ctrlP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bPr>
                      <m:e>
                        <m: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𝜇</m:t>
                        </m:r>
                      </m:e>
                      <m:sub>
                        <m: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0</m:t>
                        </m:r>
                      </m:sub>
                    </m:sSub>
                  </m:oMath>
                </m:oMathPara>
              </a14:m>
              <a:endParaRPr kumimoji="0" lang="es-E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3A9C9B40-909C-4A05-90CF-A065BF354680}"/>
                </a:ext>
              </a:extLst>
            </xdr:cNvPr>
            <xdr:cNvSpPr txBox="1"/>
          </xdr:nvSpPr>
          <xdr:spPr>
            <a:xfrm>
              <a:off x="14668500" y="2724150"/>
              <a:ext cx="439479" cy="172227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𝜇≠𝜇_0</a:t>
              </a:r>
              <a:endParaRPr kumimoji="0" lang="es-E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Fallback>
    </mc:AlternateContent>
    <xdr:clientData/>
  </xdr:oneCellAnchor>
  <xdr:oneCellAnchor>
    <xdr:from>
      <xdr:col>19</xdr:col>
      <xdr:colOff>47625</xdr:colOff>
      <xdr:row>17</xdr:row>
      <xdr:rowOff>9525</xdr:rowOff>
    </xdr:from>
    <xdr:ext cx="1553952" cy="36401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AC8E6B73-2B60-4B50-873E-5C73722ACFBC}"/>
                </a:ext>
              </a:extLst>
            </xdr:cNvPr>
            <xdr:cNvSpPr txBox="1"/>
          </xdr:nvSpPr>
          <xdr:spPr>
            <a:xfrm>
              <a:off x="15579725" y="2797175"/>
              <a:ext cx="1553952" cy="36401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es-ES" sz="110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acc>
                              <m:accPr>
                                <m:chr m:val="̅"/>
                                <m:ctrlPr>
                                  <a:rPr lang="es-ES" sz="1100" i="1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</m:acc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−</m:t>
                            </m:r>
                            <m:sSub>
                              <m:sSubPr>
                                <m:ctrlP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𝜇</m:t>
                                </m:r>
                              </m:e>
                              <m:sub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  <m:t>0</m:t>
                                </m:r>
                              </m:sub>
                            </m:sSub>
                          </m:e>
                        </m:d>
                      </m:num>
                      <m:den>
                        <m:sSub>
                          <m:sSubPr>
                            <m:ctrlPr>
                              <a:rPr lang="es-ES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𝑠</m:t>
                            </m:r>
                          </m:e>
                          <m:sub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/</m:t>
                        </m:r>
                        <m:rad>
                          <m:radPr>
                            <m:degHide m:val="on"/>
                            <m:ctrlPr>
                              <a:rPr lang="es-ES" sz="1100" b="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e>
                        </m:rad>
                      </m:den>
                    </m:f>
                    <m:r>
                      <a:rPr lang="es-ES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~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𝑍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 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𝑠𝑖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𝐻𝑜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𝑐𝑖𝑒𝑟𝑡𝑎</m:t>
                    </m:r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AC8E6B73-2B60-4B50-873E-5C73722ACFBC}"/>
                </a:ext>
              </a:extLst>
            </xdr:cNvPr>
            <xdr:cNvSpPr txBox="1"/>
          </xdr:nvSpPr>
          <xdr:spPr>
            <a:xfrm>
              <a:off x="15579725" y="2797175"/>
              <a:ext cx="1553952" cy="36401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ES" sz="1100" i="0">
                  <a:latin typeface="Cambria Math" panose="02040503050406030204" pitchFamily="18" charset="0"/>
                </a:rPr>
                <a:t>((</a:t>
              </a:r>
              <a:r>
                <a:rPr lang="es-ES" sz="1100" b="0" i="0">
                  <a:latin typeface="Cambria Math" panose="02040503050406030204" pitchFamily="18" charset="0"/>
                </a:rPr>
                <a:t>𝑥 ̅−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𝜇_</a:t>
              </a:r>
              <a:r>
                <a:rPr lang="es-ES" sz="1100" b="0" i="0">
                  <a:latin typeface="Cambria Math" panose="02040503050406030204" pitchFamily="18" charset="0"/>
                </a:rPr>
                <a:t>0 ))/(𝑠_1/√𝑛)</a:t>
              </a:r>
              <a:r>
                <a:rPr lang="es-E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~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𝑍  𝑠𝑖 𝐻𝑜 𝑐𝑖𝑒𝑟𝑡𝑎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18</xdr:col>
      <xdr:colOff>339725</xdr:colOff>
      <xdr:row>10</xdr:row>
      <xdr:rowOff>22225</xdr:rowOff>
    </xdr:from>
    <xdr:ext cx="11124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DE5DE40B-71F6-4962-A447-968A9B566385}"/>
                </a:ext>
              </a:extLst>
            </xdr:cNvPr>
            <xdr:cNvSpPr txBox="1"/>
          </xdr:nvSpPr>
          <xdr:spPr>
            <a:xfrm>
              <a:off x="15109825" y="1520825"/>
              <a:ext cx="11124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DE5DE40B-71F6-4962-A447-968A9B566385}"/>
                </a:ext>
              </a:extLst>
            </xdr:cNvPr>
            <xdr:cNvSpPr txBox="1"/>
          </xdr:nvSpPr>
          <xdr:spPr>
            <a:xfrm>
              <a:off x="15109825" y="1520825"/>
              <a:ext cx="11124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ES" sz="1100" b="0" i="0">
                  <a:latin typeface="Cambria Math" panose="02040503050406030204" pitchFamily="18" charset="0"/>
                </a:rPr>
                <a:t>𝑥 ̅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18</xdr:col>
      <xdr:colOff>479425</xdr:colOff>
      <xdr:row>29</xdr:row>
      <xdr:rowOff>0</xdr:rowOff>
    </xdr:from>
    <xdr:ext cx="119077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EE4D13DE-90E2-4335-9BC5-6750A437D6CA}"/>
                </a:ext>
              </a:extLst>
            </xdr:cNvPr>
            <xdr:cNvSpPr txBox="1"/>
          </xdr:nvSpPr>
          <xdr:spPr>
            <a:xfrm>
              <a:off x="14195425" y="5530850"/>
              <a:ext cx="119077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es-ES" sz="1100" b="0" i="1">
                      <a:latin typeface="Cambria Math" panose="02040503050406030204" pitchFamily="18" charset="0"/>
                    </a:rPr>
                    <m:t>𝑃</m:t>
                  </m:r>
                  <m:r>
                    <a:rPr lang="es-ES" sz="1100" b="0" i="1">
                      <a:latin typeface="Cambria Math" panose="02040503050406030204" pitchFamily="18" charset="0"/>
                    </a:rPr>
                    <m:t>(</m:t>
                  </m:r>
                  <m:d>
                    <m:dPr>
                      <m:begChr m:val="|"/>
                      <m:endChr m:val="|"/>
                      <m:ctrlPr>
                        <a:rPr lang="es-ES" sz="1100" b="0" i="1">
                          <a:latin typeface="Cambria Math" panose="02040503050406030204" pitchFamily="18" charset="0"/>
                        </a:rPr>
                      </m:ctrlPr>
                    </m:dPr>
                    <m:e>
                      <m:r>
                        <a:rPr lang="es-ES" sz="1100" b="0" i="1">
                          <a:latin typeface="Cambria Math" panose="02040503050406030204" pitchFamily="18" charset="0"/>
                        </a:rPr>
                        <m:t>𝑍</m:t>
                      </m:r>
                    </m:e>
                  </m:d>
                  <m:r>
                    <a:rPr lang="es-ES" sz="11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≥</m:t>
                  </m:r>
                </m:oMath>
              </a14:m>
              <a:r>
                <a:rPr lang="es-ES" sz="1100"/>
                <a:t>0,7978059)=</a:t>
              </a:r>
            </a:p>
          </xdr:txBody>
        </xdr:sp>
      </mc:Choice>
      <mc:Fallback xmlns="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EE4D13DE-90E2-4335-9BC5-6750A437D6CA}"/>
                </a:ext>
              </a:extLst>
            </xdr:cNvPr>
            <xdr:cNvSpPr txBox="1"/>
          </xdr:nvSpPr>
          <xdr:spPr>
            <a:xfrm>
              <a:off x="14195425" y="5530850"/>
              <a:ext cx="119077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ES" sz="1100" b="0" i="0">
                  <a:latin typeface="Cambria Math" panose="02040503050406030204" pitchFamily="18" charset="0"/>
                </a:rPr>
                <a:t>𝑃(|𝑍|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</a:t>
              </a:r>
              <a:r>
                <a:rPr lang="es-ES" sz="1100"/>
                <a:t>0,7978059)=</a:t>
              </a:r>
            </a:p>
          </xdr:txBody>
        </xdr:sp>
      </mc:Fallback>
    </mc:AlternateContent>
    <xdr:clientData/>
  </xdr:oneCellAnchor>
  <xdr:twoCellAnchor>
    <xdr:from>
      <xdr:col>35</xdr:col>
      <xdr:colOff>19050</xdr:colOff>
      <xdr:row>14</xdr:row>
      <xdr:rowOff>139700</xdr:rowOff>
    </xdr:from>
    <xdr:to>
      <xdr:col>39</xdr:col>
      <xdr:colOff>95250</xdr:colOff>
      <xdr:row>19</xdr:row>
      <xdr:rowOff>133350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C734D647-C517-41CD-91EE-070C0F9F34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31050" y="2673350"/>
          <a:ext cx="3124200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35</xdr:col>
      <xdr:colOff>174625</xdr:colOff>
      <xdr:row>10</xdr:row>
      <xdr:rowOff>177800</xdr:rowOff>
    </xdr:from>
    <xdr:ext cx="31906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CuadroTexto 11">
              <a:extLst>
                <a:ext uri="{FF2B5EF4-FFF2-40B4-BE49-F238E27FC236}">
                  <a16:creationId xmlns:a16="http://schemas.microsoft.com/office/drawing/2014/main" id="{42FBE2B4-6C19-44CA-91CA-4D7F778777B3}"/>
                </a:ext>
              </a:extLst>
            </xdr:cNvPr>
            <xdr:cNvSpPr txBox="1"/>
          </xdr:nvSpPr>
          <xdr:spPr>
            <a:xfrm>
              <a:off x="19986625" y="1911350"/>
              <a:ext cx="31906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̂"/>
                            <m:ctrlPr>
                              <a:rPr lang="es-ES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𝑝</m:t>
                            </m:r>
                          </m:e>
                        </m:acc>
                      </m:e>
                      <m:sub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sub>
                    </m:sSub>
                    <m:r>
                      <a:rPr lang="es-ES" sz="11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12" name="CuadroTexto 11">
              <a:extLst>
                <a:ext uri="{FF2B5EF4-FFF2-40B4-BE49-F238E27FC236}">
                  <a16:creationId xmlns:a16="http://schemas.microsoft.com/office/drawing/2014/main" id="{42FBE2B4-6C19-44CA-91CA-4D7F778777B3}"/>
                </a:ext>
              </a:extLst>
            </xdr:cNvPr>
            <xdr:cNvSpPr txBox="1"/>
          </xdr:nvSpPr>
          <xdr:spPr>
            <a:xfrm>
              <a:off x="19986625" y="1911350"/>
              <a:ext cx="31906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ES" sz="1100" b="0" i="0">
                  <a:latin typeface="Cambria Math" panose="02040503050406030204" pitchFamily="18" charset="0"/>
                </a:rPr>
                <a:t>𝑝 ̂_𝑥=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35</xdr:col>
      <xdr:colOff>165100</xdr:colOff>
      <xdr:row>12</xdr:row>
      <xdr:rowOff>25400</xdr:rowOff>
    </xdr:from>
    <xdr:ext cx="323165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CuadroTexto 12">
              <a:extLst>
                <a:ext uri="{FF2B5EF4-FFF2-40B4-BE49-F238E27FC236}">
                  <a16:creationId xmlns:a16="http://schemas.microsoft.com/office/drawing/2014/main" id="{0F6B31EA-0F0E-4E5A-AC5F-0E7F36C80C2A}"/>
                </a:ext>
              </a:extLst>
            </xdr:cNvPr>
            <xdr:cNvSpPr txBox="1"/>
          </xdr:nvSpPr>
          <xdr:spPr>
            <a:xfrm>
              <a:off x="19977100" y="2152650"/>
              <a:ext cx="323165" cy="182935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acc>
                          <m:accPr>
                            <m:chr m:val="̂"/>
                            <m:ctrlPr>
                              <a:rPr kumimoji="0" lang="es-ES" sz="1100" b="0" i="1" u="none" strike="noStrike" kern="0" cap="none" spc="0" normalizeH="0" baseline="0" noProof="0" smtClean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accPr>
                          <m:e>
                            <m:r>
                              <a:rPr kumimoji="0" lang="es-ES" sz="1100" b="0" i="1" u="none" strike="noStrike" kern="0" cap="none" spc="0" normalizeH="0" baseline="0" noProof="0" smtClean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𝑝</m:t>
                            </m:r>
                          </m:e>
                        </m:acc>
                      </m:e>
                      <m:sub>
                        <m: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</m:t>
                        </m:r>
                      </m:sub>
                    </m:sSub>
                    <m:r>
                      <a:rPr kumimoji="0" lang="es-ES" sz="1100" b="0" i="1" u="none" strike="noStrike" kern="0" cap="none" spc="0" normalizeH="0" baseline="0" noProof="0" smtClean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</m:oMath>
                </m:oMathPara>
              </a14:m>
              <a:endParaRPr kumimoji="0" lang="es-E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13" name="CuadroTexto 12">
              <a:extLst>
                <a:ext uri="{FF2B5EF4-FFF2-40B4-BE49-F238E27FC236}">
                  <a16:creationId xmlns:a16="http://schemas.microsoft.com/office/drawing/2014/main" id="{0F6B31EA-0F0E-4E5A-AC5F-0E7F36C80C2A}"/>
                </a:ext>
              </a:extLst>
            </xdr:cNvPr>
            <xdr:cNvSpPr txBox="1"/>
          </xdr:nvSpPr>
          <xdr:spPr>
            <a:xfrm>
              <a:off x="19977100" y="2152650"/>
              <a:ext cx="323165" cy="182935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𝑝 ̂_𝑦=</a:t>
              </a:r>
              <a:endParaRPr kumimoji="0" lang="es-E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Fallback>
    </mc:AlternateContent>
    <xdr:clientData/>
  </xdr:oneCellAnchor>
  <xdr:twoCellAnchor>
    <xdr:from>
      <xdr:col>35</xdr:col>
      <xdr:colOff>0</xdr:colOff>
      <xdr:row>21</xdr:row>
      <xdr:rowOff>0</xdr:rowOff>
    </xdr:from>
    <xdr:to>
      <xdr:col>38</xdr:col>
      <xdr:colOff>355600</xdr:colOff>
      <xdr:row>22</xdr:row>
      <xdr:rowOff>57150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CA5F1DA9-5913-48C7-BC48-3F7BF1951C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0" y="3822700"/>
          <a:ext cx="264160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35</xdr:col>
      <xdr:colOff>0</xdr:colOff>
      <xdr:row>24</xdr:row>
      <xdr:rowOff>0</xdr:rowOff>
    </xdr:from>
    <xdr:to>
      <xdr:col>40</xdr:col>
      <xdr:colOff>723900</xdr:colOff>
      <xdr:row>29</xdr:row>
      <xdr:rowOff>38100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6297E4CE-2CCA-4ACE-A42B-C5D3558239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0" y="4425950"/>
          <a:ext cx="4533900" cy="958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35</xdr:col>
      <xdr:colOff>53975</xdr:colOff>
      <xdr:row>35</xdr:row>
      <xdr:rowOff>6350</xdr:rowOff>
    </xdr:from>
    <xdr:ext cx="633891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CuadroTexto 15">
              <a:extLst>
                <a:ext uri="{FF2B5EF4-FFF2-40B4-BE49-F238E27FC236}">
                  <a16:creationId xmlns:a16="http://schemas.microsoft.com/office/drawing/2014/main" id="{B9BC3C02-6F66-4CCD-8690-576C670EE902}"/>
                </a:ext>
              </a:extLst>
            </xdr:cNvPr>
            <xdr:cNvSpPr txBox="1"/>
          </xdr:nvSpPr>
          <xdr:spPr>
            <a:xfrm>
              <a:off x="19865975" y="6457950"/>
              <a:ext cx="633891" cy="182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̂"/>
                            <m:ctrlPr>
                              <a:rPr lang="es-ES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𝑝</m:t>
                            </m:r>
                          </m:e>
                        </m:acc>
                      </m:e>
                      <m:sub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sub>
                    </m:sSub>
                    <m:r>
                      <a:rPr lang="es-ES" sz="1100" b="0" i="1">
                        <a:latin typeface="Cambria Math" panose="02040503050406030204" pitchFamily="18" charset="0"/>
                      </a:rPr>
                      <m:t>−</m:t>
                    </m:r>
                    <m:sSub>
                      <m:sSubPr>
                        <m:ctrlPr>
                          <a:rPr lang="es-E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̂"/>
                            <m:ctrlPr>
                              <a:rPr lang="es-ES" sz="1100" b="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𝑝</m:t>
                            </m:r>
                          </m:e>
                        </m:acc>
                      </m:e>
                      <m:sub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  <m:r>
                      <a:rPr lang="es-ES" sz="11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16" name="CuadroTexto 15">
              <a:extLst>
                <a:ext uri="{FF2B5EF4-FFF2-40B4-BE49-F238E27FC236}">
                  <a16:creationId xmlns:a16="http://schemas.microsoft.com/office/drawing/2014/main" id="{B9BC3C02-6F66-4CCD-8690-576C670EE902}"/>
                </a:ext>
              </a:extLst>
            </xdr:cNvPr>
            <xdr:cNvSpPr txBox="1"/>
          </xdr:nvSpPr>
          <xdr:spPr>
            <a:xfrm>
              <a:off x="19865975" y="6457950"/>
              <a:ext cx="633891" cy="182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ES" sz="1100" b="0" i="0">
                  <a:latin typeface="Cambria Math" panose="02040503050406030204" pitchFamily="18" charset="0"/>
                </a:rPr>
                <a:t>𝑝 ̂_𝑥−𝑝 ̂_𝑦=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26</xdr:col>
      <xdr:colOff>650875</xdr:colOff>
      <xdr:row>13</xdr:row>
      <xdr:rowOff>15875</xdr:rowOff>
    </xdr:from>
    <xdr:ext cx="1038225" cy="2508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CuadroTexto 16">
              <a:extLst>
                <a:ext uri="{FF2B5EF4-FFF2-40B4-BE49-F238E27FC236}">
                  <a16:creationId xmlns:a16="http://schemas.microsoft.com/office/drawing/2014/main" id="{0D758BA3-7B1F-430E-9042-5FBE9F55EACA}"/>
                </a:ext>
              </a:extLst>
            </xdr:cNvPr>
            <xdr:cNvSpPr txBox="1"/>
          </xdr:nvSpPr>
          <xdr:spPr>
            <a:xfrm>
              <a:off x="10556875" y="2536825"/>
              <a:ext cx="1038225" cy="2508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E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𝜎</m:t>
                        </m:r>
                      </m:e>
                      <m:sup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es-ES" sz="1100" b="0" i="1">
                        <a:latin typeface="Cambria Math" panose="02040503050406030204" pitchFamily="18" charset="0"/>
                      </a:rPr>
                      <m:t>=</m:t>
                    </m:r>
                    <m:sSubSup>
                      <m:sSubSupPr>
                        <m:ctrlPr>
                          <a:rPr lang="es-ES" sz="1100" b="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𝜎</m:t>
                        </m:r>
                      </m:e>
                      <m:sub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bSup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17" name="CuadroTexto 16">
              <a:extLst>
                <a:ext uri="{FF2B5EF4-FFF2-40B4-BE49-F238E27FC236}">
                  <a16:creationId xmlns:a16="http://schemas.microsoft.com/office/drawing/2014/main" id="{0D758BA3-7B1F-430E-9042-5FBE9F55EACA}"/>
                </a:ext>
              </a:extLst>
            </xdr:cNvPr>
            <xdr:cNvSpPr txBox="1"/>
          </xdr:nvSpPr>
          <xdr:spPr>
            <a:xfrm>
              <a:off x="10556875" y="2536825"/>
              <a:ext cx="1038225" cy="2508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s-E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𝜎^</a:t>
              </a:r>
              <a:r>
                <a:rPr lang="es-ES" sz="1100" b="0" i="0">
                  <a:latin typeface="Cambria Math" panose="02040503050406030204" pitchFamily="18" charset="0"/>
                </a:rPr>
                <a:t>2=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𝜎_</a:t>
              </a:r>
              <a:r>
                <a:rPr lang="es-ES" sz="1100" b="0" i="0">
                  <a:latin typeface="Cambria Math" panose="02040503050406030204" pitchFamily="18" charset="0"/>
                </a:rPr>
                <a:t>0^2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26</xdr:col>
      <xdr:colOff>635000</xdr:colOff>
      <xdr:row>14</xdr:row>
      <xdr:rowOff>12700</xdr:rowOff>
    </xdr:from>
    <xdr:ext cx="1038225" cy="2508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CuadroTexto 17">
              <a:extLst>
                <a:ext uri="{FF2B5EF4-FFF2-40B4-BE49-F238E27FC236}">
                  <a16:creationId xmlns:a16="http://schemas.microsoft.com/office/drawing/2014/main" id="{95844004-A42A-434A-B7E4-AB0252F08174}"/>
                </a:ext>
              </a:extLst>
            </xdr:cNvPr>
            <xdr:cNvSpPr txBox="1"/>
          </xdr:nvSpPr>
          <xdr:spPr>
            <a:xfrm>
              <a:off x="10541000" y="2717800"/>
              <a:ext cx="1038225" cy="2508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E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𝜎</m:t>
                        </m:r>
                      </m:e>
                      <m:sup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≠</m:t>
                    </m:r>
                    <m:sSubSup>
                      <m:sSubSupPr>
                        <m:ctrlP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𝜎</m:t>
                        </m:r>
                      </m:e>
                      <m:sub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</m:sup>
                    </m:sSubSup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18" name="CuadroTexto 17">
              <a:extLst>
                <a:ext uri="{FF2B5EF4-FFF2-40B4-BE49-F238E27FC236}">
                  <a16:creationId xmlns:a16="http://schemas.microsoft.com/office/drawing/2014/main" id="{95844004-A42A-434A-B7E4-AB0252F08174}"/>
                </a:ext>
              </a:extLst>
            </xdr:cNvPr>
            <xdr:cNvSpPr txBox="1"/>
          </xdr:nvSpPr>
          <xdr:spPr>
            <a:xfrm>
              <a:off x="10541000" y="2717800"/>
              <a:ext cx="1038225" cy="2508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s-E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𝜎^</a:t>
              </a:r>
              <a:r>
                <a:rPr lang="es-ES" sz="1100" b="0" i="0">
                  <a:latin typeface="Cambria Math" panose="02040503050406030204" pitchFamily="18" charset="0"/>
                </a:rPr>
                <a:t>2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≠𝜎_0^2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26</xdr:col>
      <xdr:colOff>473075</xdr:colOff>
      <xdr:row>16</xdr:row>
      <xdr:rowOff>85725</xdr:rowOff>
    </xdr:from>
    <xdr:ext cx="720725" cy="37183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CuadroTexto 18">
              <a:extLst>
                <a:ext uri="{FF2B5EF4-FFF2-40B4-BE49-F238E27FC236}">
                  <a16:creationId xmlns:a16="http://schemas.microsoft.com/office/drawing/2014/main" id="{59F7D7A3-B169-46F6-ABEB-389A8EFF71DB}"/>
                </a:ext>
              </a:extLst>
            </xdr:cNvPr>
            <xdr:cNvSpPr txBox="1"/>
          </xdr:nvSpPr>
          <xdr:spPr>
            <a:xfrm>
              <a:off x="10379075" y="3159125"/>
              <a:ext cx="720725" cy="37183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f>
                    <m:fPr>
                      <m:ctrlPr>
                        <a:rPr lang="es-ES" sz="14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s-ES" sz="1400" b="0" i="1">
                          <a:latin typeface="Cambria Math" panose="02040503050406030204" pitchFamily="18" charset="0"/>
                        </a:rPr>
                        <m:t>𝑛</m:t>
                      </m:r>
                      <m:sSup>
                        <m:sSupPr>
                          <m:ctrlPr>
                            <a:rPr lang="es-ES" sz="1400" b="0" i="1">
                              <a:latin typeface="Cambria Math" panose="02040503050406030204" pitchFamily="18" charset="0"/>
                            </a:rPr>
                          </m:ctrlPr>
                        </m:sSupPr>
                        <m:e>
                          <m:r>
                            <a:rPr lang="es-ES" sz="1400" b="0" i="1">
                              <a:latin typeface="Cambria Math" panose="02040503050406030204" pitchFamily="18" charset="0"/>
                            </a:rPr>
                            <m:t>𝑆</m:t>
                          </m:r>
                        </m:e>
                        <m:sup>
                          <m:r>
                            <a:rPr lang="es-ES" sz="1400" b="0" i="1">
                              <a:latin typeface="Cambria Math" panose="02040503050406030204" pitchFamily="18" charset="0"/>
                            </a:rPr>
                            <m:t>2</m:t>
                          </m:r>
                        </m:sup>
                      </m:sSup>
                    </m:num>
                    <m:den>
                      <m:sSubSup>
                        <m:sSubSupPr>
                          <m:ctrlPr>
                            <a:rPr lang="es-ES" sz="1400" i="1">
                              <a:latin typeface="Cambria Math" panose="02040503050406030204" pitchFamily="18" charset="0"/>
                            </a:rPr>
                          </m:ctrlPr>
                        </m:sSubSupPr>
                        <m:e>
                          <m:r>
                            <a:rPr lang="es-ES" sz="140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𝜎</m:t>
                          </m:r>
                        </m:e>
                        <m:sub>
                          <m:r>
                            <a:rPr lang="es-ES" sz="1400" b="0" i="1">
                              <a:latin typeface="Cambria Math" panose="02040503050406030204" pitchFamily="18" charset="0"/>
                            </a:rPr>
                            <m:t>0</m:t>
                          </m:r>
                        </m:sub>
                        <m:sup>
                          <m:r>
                            <a:rPr lang="es-ES" sz="1400" b="0" i="1">
                              <a:latin typeface="Cambria Math" panose="02040503050406030204" pitchFamily="18" charset="0"/>
                            </a:rPr>
                            <m:t>2</m:t>
                          </m:r>
                        </m:sup>
                      </m:sSubSup>
                    </m:den>
                  </m:f>
                  <m:r>
                    <a:rPr lang="es-ES" sz="140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~</m:t>
                  </m:r>
                  <m:sSubSup>
                    <m:sSubSupPr>
                      <m:ctrlPr>
                        <a:rPr lang="es-ES" sz="14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sSubSupPr>
                    <m:e>
                      <m:r>
                        <m:rPr>
                          <m:sty m:val="p"/>
                        </m:rPr>
                        <a:rPr lang="el-GR" sz="14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χ</m:t>
                      </m:r>
                    </m:e>
                    <m:sub>
                      <m:r>
                        <a:rPr lang="es-ES" sz="14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𝑛</m:t>
                      </m:r>
                      <m:r>
                        <a:rPr lang="es-ES" sz="14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−1</m:t>
                      </m:r>
                    </m:sub>
                    <m:sup>
                      <m:r>
                        <a:rPr lang="es-ES" sz="14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sup>
                  </m:sSubSup>
                </m:oMath>
              </a14:m>
              <a:r>
                <a:rPr lang="es-ES" sz="1100"/>
                <a:t> </a:t>
              </a:r>
            </a:p>
          </xdr:txBody>
        </xdr:sp>
      </mc:Choice>
      <mc:Fallback xmlns="">
        <xdr:sp macro="" textlink="">
          <xdr:nvSpPr>
            <xdr:cNvPr id="19" name="CuadroTexto 18">
              <a:extLst>
                <a:ext uri="{FF2B5EF4-FFF2-40B4-BE49-F238E27FC236}">
                  <a16:creationId xmlns:a16="http://schemas.microsoft.com/office/drawing/2014/main" id="{59F7D7A3-B169-46F6-ABEB-389A8EFF71DB}"/>
                </a:ext>
              </a:extLst>
            </xdr:cNvPr>
            <xdr:cNvSpPr txBox="1"/>
          </xdr:nvSpPr>
          <xdr:spPr>
            <a:xfrm>
              <a:off x="10379075" y="3159125"/>
              <a:ext cx="720725" cy="37183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ES" sz="1400" i="0">
                  <a:latin typeface="Cambria Math" panose="02040503050406030204" pitchFamily="18" charset="0"/>
                </a:rPr>
                <a:t>(</a:t>
              </a:r>
              <a:r>
                <a:rPr lang="es-ES" sz="1400" b="0" i="0">
                  <a:latin typeface="Cambria Math" panose="02040503050406030204" pitchFamily="18" charset="0"/>
                </a:rPr>
                <a:t>𝑛𝑆^2)/(</a:t>
              </a:r>
              <a:r>
                <a:rPr lang="es-ES" sz="14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𝜎_</a:t>
              </a:r>
              <a:r>
                <a:rPr lang="es-ES" sz="1400" b="0" i="0">
                  <a:latin typeface="Cambria Math" panose="02040503050406030204" pitchFamily="18" charset="0"/>
                </a:rPr>
                <a:t>0^2 )</a:t>
              </a:r>
              <a:r>
                <a:rPr lang="es-ES" sz="1400" i="0">
                  <a:latin typeface="Cambria Math" panose="02040503050406030204" pitchFamily="18" charset="0"/>
                  <a:ea typeface="Cambria Math" panose="02040503050406030204" pitchFamily="18" charset="0"/>
                </a:rPr>
                <a:t>~</a:t>
              </a:r>
              <a:r>
                <a:rPr lang="el-GR" sz="1400" i="0">
                  <a:latin typeface="Cambria Math" panose="02040503050406030204" pitchFamily="18" charset="0"/>
                  <a:ea typeface="Cambria Math" panose="02040503050406030204" pitchFamily="18" charset="0"/>
                </a:rPr>
                <a:t>χ</a:t>
              </a:r>
              <a:r>
                <a:rPr lang="es-ES" sz="1400" i="0">
                  <a:latin typeface="Cambria Math" panose="02040503050406030204" pitchFamily="18" charset="0"/>
                  <a:ea typeface="Cambria Math" panose="02040503050406030204" pitchFamily="18" charset="0"/>
                </a:rPr>
                <a:t>_(</a:t>
              </a:r>
              <a:r>
                <a:rPr lang="es-ES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𝑛−1)^2</a:t>
              </a:r>
              <a:r>
                <a:rPr lang="es-ES" sz="1100"/>
                <a:t> </a:t>
              </a:r>
            </a:p>
          </xdr:txBody>
        </xdr:sp>
      </mc:Fallback>
    </mc:AlternateContent>
    <xdr:clientData/>
  </xdr:oneCellAnchor>
  <xdr:oneCellAnchor>
    <xdr:from>
      <xdr:col>42</xdr:col>
      <xdr:colOff>66675</xdr:colOff>
      <xdr:row>11</xdr:row>
      <xdr:rowOff>165100</xdr:rowOff>
    </xdr:from>
    <xdr:ext cx="1537280" cy="17703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D3B5A278-2D54-4D5F-A0D1-7C67CB412FF0}"/>
                </a:ext>
              </a:extLst>
            </xdr:cNvPr>
            <xdr:cNvSpPr txBox="1"/>
          </xdr:nvSpPr>
          <xdr:spPr>
            <a:xfrm>
              <a:off x="32070675" y="1701800"/>
              <a:ext cx="1537280" cy="17703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S" sz="1100" b="0" i="1">
                        <a:latin typeface="Cambria Math" panose="02040503050406030204" pitchFamily="18" charset="0"/>
                      </a:rPr>
                      <m:t>𝑟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~</m:t>
                    </m:r>
                    <m:sSub>
                      <m:sSubPr>
                        <m:ctrlP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𝑊𝑊</m:t>
                        </m:r>
                      </m:e>
                      <m:sub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1;</m:t>
                        </m:r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</m:sub>
                    </m:sSub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𝑖𝑓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sSub>
                      <m:sSubPr>
                        <m:ctrlP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𝐻</m:t>
                        </m:r>
                      </m:e>
                      <m:sub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</m:sub>
                    </m:sSub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𝑖𝑠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𝑡𝑟𝑢𝑒</m:t>
                    </m:r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D3B5A278-2D54-4D5F-A0D1-7C67CB412FF0}"/>
                </a:ext>
              </a:extLst>
            </xdr:cNvPr>
            <xdr:cNvSpPr txBox="1"/>
          </xdr:nvSpPr>
          <xdr:spPr>
            <a:xfrm>
              <a:off x="32070675" y="1701800"/>
              <a:ext cx="1537280" cy="17703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ES" sz="1100" b="0" i="0">
                  <a:latin typeface="Cambria Math" panose="02040503050406030204" pitchFamily="18" charset="0"/>
                </a:rPr>
                <a:t>𝑟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~〖𝑊𝑊〗_(𝑛1;𝑛2)  𝑖𝑓 𝐻_0  𝑖𝑠 𝑡𝑟𝑢𝑒</a:t>
              </a:r>
              <a:endParaRPr lang="es-ES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BB57"/>
  <sheetViews>
    <sheetView tabSelected="1" workbookViewId="0">
      <selection activeCell="C2" sqref="C2"/>
    </sheetView>
  </sheetViews>
  <sheetFormatPr baseColWidth="10" defaultRowHeight="14.5" x14ac:dyDescent="0.35"/>
  <sheetData>
    <row r="3" spans="1:54" x14ac:dyDescent="0.35">
      <c r="E3" s="1" t="s">
        <v>63</v>
      </c>
      <c r="F3" s="2"/>
      <c r="G3" s="2"/>
      <c r="H3" s="2"/>
      <c r="I3" s="2"/>
      <c r="J3" s="2"/>
      <c r="K3" s="2"/>
      <c r="L3" s="2"/>
      <c r="M3" s="3" t="s">
        <v>0</v>
      </c>
      <c r="N3" s="2">
        <f>+B40</f>
        <v>3.8604220081688254</v>
      </c>
      <c r="O3" s="2"/>
      <c r="P3" s="4"/>
      <c r="S3" s="1" t="s">
        <v>74</v>
      </c>
      <c r="T3" s="2"/>
      <c r="U3" s="2"/>
      <c r="V3" s="2"/>
      <c r="W3" s="2"/>
      <c r="X3" s="2"/>
      <c r="Y3" s="4"/>
      <c r="AA3" s="1" t="s">
        <v>113</v>
      </c>
      <c r="AB3" s="2"/>
      <c r="AC3" s="2"/>
      <c r="AD3" s="2"/>
      <c r="AE3" s="2"/>
      <c r="AF3" s="2"/>
      <c r="AG3" s="4"/>
      <c r="AJ3" s="54" t="s">
        <v>75</v>
      </c>
      <c r="AK3" s="2"/>
      <c r="AL3" s="2"/>
      <c r="AM3" s="2"/>
      <c r="AN3" s="2"/>
      <c r="AO3" s="4"/>
      <c r="AQ3" s="1" t="s">
        <v>112</v>
      </c>
      <c r="AR3" s="2"/>
      <c r="AS3" s="2"/>
      <c r="AT3" s="2"/>
      <c r="AU3" s="2"/>
      <c r="AV3" s="2"/>
      <c r="AW3" s="2"/>
      <c r="AX3" s="2"/>
      <c r="AY3" s="2"/>
      <c r="AZ3" s="2"/>
      <c r="BA3" s="2"/>
      <c r="BB3" s="4"/>
    </row>
    <row r="4" spans="1:54" x14ac:dyDescent="0.35">
      <c r="E4" s="5"/>
      <c r="F4" s="6"/>
      <c r="G4" s="6"/>
      <c r="H4" s="6"/>
      <c r="I4" s="7"/>
      <c r="J4" s="6"/>
      <c r="K4" s="6"/>
      <c r="L4" s="6"/>
      <c r="M4" s="7" t="s">
        <v>1</v>
      </c>
      <c r="N4" s="6">
        <f>+B45</f>
        <v>0.95825326202540351</v>
      </c>
      <c r="O4" s="6"/>
      <c r="P4" s="8"/>
      <c r="S4" s="36"/>
      <c r="T4" s="6"/>
      <c r="U4" s="6"/>
      <c r="V4" s="6"/>
      <c r="W4" s="6"/>
      <c r="X4" s="6"/>
      <c r="Y4" s="8"/>
      <c r="AA4" s="36"/>
      <c r="AB4" s="6"/>
      <c r="AC4" s="6"/>
      <c r="AD4" s="6"/>
      <c r="AE4" s="6"/>
      <c r="AF4" s="6"/>
      <c r="AG4" s="8"/>
      <c r="AJ4" s="36"/>
      <c r="AK4" s="6"/>
      <c r="AL4" s="6"/>
      <c r="AM4" s="6"/>
      <c r="AN4" s="6"/>
      <c r="AO4" s="8"/>
      <c r="AQ4" s="36"/>
      <c r="AR4" s="6"/>
      <c r="AS4" s="6"/>
      <c r="AT4" s="6"/>
      <c r="AU4" s="6"/>
      <c r="AV4" s="6"/>
      <c r="AW4" s="6"/>
      <c r="AX4" s="6"/>
      <c r="AY4" s="6"/>
      <c r="AZ4" s="6"/>
      <c r="BA4" s="6"/>
      <c r="BB4" s="8"/>
    </row>
    <row r="5" spans="1:54" x14ac:dyDescent="0.35">
      <c r="E5" s="9"/>
      <c r="F5" s="9"/>
      <c r="G5" s="28"/>
      <c r="H5" s="10"/>
      <c r="I5" s="11"/>
      <c r="J5" s="29"/>
      <c r="K5" s="12"/>
      <c r="L5" s="6"/>
      <c r="M5" s="7"/>
      <c r="N5" s="6"/>
      <c r="O5" s="6"/>
      <c r="P5" s="8"/>
      <c r="S5" s="37" t="s">
        <v>39</v>
      </c>
      <c r="T5" s="18" t="s">
        <v>68</v>
      </c>
      <c r="U5" s="6"/>
      <c r="V5" s="6"/>
      <c r="W5" s="6"/>
      <c r="X5" s="6"/>
      <c r="Y5" s="8"/>
      <c r="AA5" s="37" t="s">
        <v>39</v>
      </c>
      <c r="AB5" s="18" t="s">
        <v>68</v>
      </c>
      <c r="AC5" s="6"/>
      <c r="AD5" s="6"/>
      <c r="AE5" s="6"/>
      <c r="AF5" s="6"/>
      <c r="AG5" s="8"/>
      <c r="AJ5" s="36" t="s">
        <v>76</v>
      </c>
      <c r="AK5" s="6"/>
      <c r="AL5" s="6"/>
      <c r="AM5" s="6"/>
      <c r="AN5" s="6"/>
      <c r="AO5" s="8"/>
      <c r="AQ5" s="36" t="s">
        <v>97</v>
      </c>
      <c r="AR5" s="17" t="s">
        <v>105</v>
      </c>
      <c r="AS5" s="17" t="s">
        <v>105</v>
      </c>
      <c r="AT5" s="17" t="s">
        <v>105</v>
      </c>
      <c r="AU5" s="17" t="s">
        <v>105</v>
      </c>
      <c r="AV5" s="17" t="s">
        <v>106</v>
      </c>
      <c r="AW5" s="17" t="s">
        <v>106</v>
      </c>
      <c r="AX5" s="17" t="s">
        <v>106</v>
      </c>
      <c r="AY5" s="17" t="s">
        <v>106</v>
      </c>
      <c r="AZ5" s="17" t="s">
        <v>105</v>
      </c>
      <c r="BA5" s="17" t="s">
        <v>105</v>
      </c>
      <c r="BB5" s="59"/>
    </row>
    <row r="6" spans="1:54" ht="17.5" x14ac:dyDescent="0.45">
      <c r="B6" t="s">
        <v>17</v>
      </c>
      <c r="C6" t="s">
        <v>18</v>
      </c>
      <c r="E6" s="13" t="s">
        <v>15</v>
      </c>
      <c r="F6" s="13" t="s">
        <v>62</v>
      </c>
      <c r="G6" s="13" t="s">
        <v>3</v>
      </c>
      <c r="H6" s="14" t="s">
        <v>2</v>
      </c>
      <c r="I6" s="16" t="s">
        <v>6</v>
      </c>
      <c r="J6" s="30" t="s">
        <v>5</v>
      </c>
      <c r="K6" s="31" t="s">
        <v>4</v>
      </c>
      <c r="L6" s="6"/>
      <c r="M6" s="17" t="s">
        <v>7</v>
      </c>
      <c r="N6" s="18" t="s">
        <v>64</v>
      </c>
      <c r="O6" s="17"/>
      <c r="P6" s="8"/>
      <c r="S6" s="37" t="s">
        <v>39</v>
      </c>
      <c r="T6" s="17" t="s">
        <v>40</v>
      </c>
      <c r="U6" s="6"/>
      <c r="V6" s="6"/>
      <c r="W6" s="6"/>
      <c r="X6" s="6"/>
      <c r="Y6" s="8"/>
      <c r="AA6" s="37" t="s">
        <v>39</v>
      </c>
      <c r="AB6" s="17" t="s">
        <v>40</v>
      </c>
      <c r="AC6" s="6"/>
      <c r="AD6" s="6"/>
      <c r="AE6" s="6"/>
      <c r="AF6" s="6"/>
      <c r="AG6" s="8"/>
      <c r="AJ6" s="36" t="s">
        <v>77</v>
      </c>
      <c r="AK6" s="6"/>
      <c r="AL6" s="6"/>
      <c r="AM6" s="6"/>
      <c r="AN6" s="6"/>
      <c r="AO6" s="8"/>
      <c r="AQ6" s="36"/>
      <c r="AR6" s="17" t="s">
        <v>106</v>
      </c>
      <c r="AS6" s="17" t="s">
        <v>106</v>
      </c>
      <c r="AT6" s="17" t="s">
        <v>105</v>
      </c>
      <c r="AU6" s="24" t="s">
        <v>105</v>
      </c>
      <c r="AV6" s="24" t="s">
        <v>106</v>
      </c>
      <c r="AW6" s="24" t="s">
        <v>106</v>
      </c>
      <c r="AX6" s="24" t="s">
        <v>105</v>
      </c>
      <c r="AY6" s="24" t="s">
        <v>105</v>
      </c>
      <c r="AZ6" s="24" t="s">
        <v>105</v>
      </c>
      <c r="BA6" s="24" t="s">
        <v>105</v>
      </c>
      <c r="BB6" s="60"/>
    </row>
    <row r="7" spans="1:54" x14ac:dyDescent="0.35">
      <c r="A7">
        <v>1</v>
      </c>
      <c r="B7">
        <v>1.9100539349019527</v>
      </c>
      <c r="C7">
        <f>+B7^2</f>
        <v>3.6483060342344333</v>
      </c>
      <c r="E7" s="19">
        <v>1</v>
      </c>
      <c r="F7" s="26">
        <v>1.9100539349019527</v>
      </c>
      <c r="G7" s="52">
        <f t="shared" ref="G7:G36" si="0">+E7/$B$39</f>
        <v>3.3333333333333333E-2</v>
      </c>
      <c r="H7" s="52">
        <f t="shared" ref="H7:H36" si="1">+(E7-1)/$B$39</f>
        <v>0</v>
      </c>
      <c r="I7" s="53">
        <f>NORMDIST(F7,$N$3,$N$4,TRUE)</f>
        <v>2.0908500748937665E-2</v>
      </c>
      <c r="J7" s="52">
        <f>+ABS(G7-I7)</f>
        <v>1.2424832584395668E-2</v>
      </c>
      <c r="K7" s="52">
        <f>+ABS(H7-I7)</f>
        <v>2.0908500748937665E-2</v>
      </c>
      <c r="L7" s="6"/>
      <c r="M7" s="17" t="s">
        <v>8</v>
      </c>
      <c r="N7" s="18" t="s">
        <v>65</v>
      </c>
      <c r="O7" s="17"/>
      <c r="P7" s="8"/>
      <c r="S7" s="37" t="s">
        <v>41</v>
      </c>
      <c r="T7" s="17">
        <f>+N4</f>
        <v>0.95825326202540351</v>
      </c>
      <c r="U7" s="6"/>
      <c r="V7" s="6"/>
      <c r="W7" s="6"/>
      <c r="X7" s="6"/>
      <c r="Y7" s="8"/>
      <c r="AA7" s="37" t="s">
        <v>10</v>
      </c>
      <c r="AB7" s="45">
        <f>+B39</f>
        <v>30</v>
      </c>
      <c r="AC7" s="6"/>
      <c r="AD7" s="6"/>
      <c r="AE7" s="6"/>
      <c r="AF7" s="6"/>
      <c r="AG7" s="8"/>
      <c r="AJ7" s="36" t="s">
        <v>78</v>
      </c>
      <c r="AK7" s="6">
        <v>1000</v>
      </c>
      <c r="AL7" s="6"/>
      <c r="AM7" s="6"/>
      <c r="AN7" s="6"/>
      <c r="AO7" s="8"/>
      <c r="AQ7" s="36"/>
      <c r="AR7" s="17" t="s">
        <v>106</v>
      </c>
      <c r="AS7" s="17" t="s">
        <v>105</v>
      </c>
      <c r="AT7" s="17" t="s">
        <v>105</v>
      </c>
      <c r="AU7" s="24" t="s">
        <v>105</v>
      </c>
      <c r="AV7" s="24" t="s">
        <v>106</v>
      </c>
      <c r="AW7" s="24" t="s">
        <v>106</v>
      </c>
      <c r="AX7" s="24" t="s">
        <v>106</v>
      </c>
      <c r="AY7" s="24" t="s">
        <v>106</v>
      </c>
      <c r="AZ7" s="24" t="s">
        <v>105</v>
      </c>
      <c r="BA7" s="24" t="s">
        <v>105</v>
      </c>
      <c r="BB7" s="60"/>
    </row>
    <row r="8" spans="1:54" ht="16.5" x14ac:dyDescent="0.35">
      <c r="A8">
        <f>1+A7</f>
        <v>2</v>
      </c>
      <c r="B8">
        <v>2.4966780175454915</v>
      </c>
      <c r="C8">
        <f t="shared" ref="C8:C36" si="2">+B8^2</f>
        <v>6.2334011232948852</v>
      </c>
      <c r="E8" s="19">
        <f>1+E7</f>
        <v>2</v>
      </c>
      <c r="F8" s="20">
        <v>2.4966780175454915</v>
      </c>
      <c r="G8" s="52">
        <f t="shared" si="0"/>
        <v>6.6666666666666666E-2</v>
      </c>
      <c r="H8" s="52">
        <f t="shared" si="1"/>
        <v>3.3333333333333333E-2</v>
      </c>
      <c r="I8" s="53">
        <f t="shared" ref="I8:I36" si="3">NORMDIST(F8,$N$3,$N$4,TRUE)</f>
        <v>7.7345451937993429E-2</v>
      </c>
      <c r="J8" s="53">
        <f t="shared" ref="J8:J36" si="4">+ABS(G8-I8)</f>
        <v>1.0678785271326763E-2</v>
      </c>
      <c r="K8" s="53">
        <f t="shared" ref="K8:K36" si="5">+ABS(H8-I8)</f>
        <v>4.4012118604660096E-2</v>
      </c>
      <c r="L8" s="6"/>
      <c r="M8" s="21" t="s">
        <v>9</v>
      </c>
      <c r="N8" s="17">
        <v>0.05</v>
      </c>
      <c r="O8" s="17"/>
      <c r="P8" s="8"/>
      <c r="S8" s="37" t="s">
        <v>10</v>
      </c>
      <c r="T8" s="45">
        <f>+B39</f>
        <v>30</v>
      </c>
      <c r="U8" s="6"/>
      <c r="V8" s="6"/>
      <c r="W8" s="6"/>
      <c r="X8" s="6"/>
      <c r="Y8" s="8"/>
      <c r="AA8" s="38" t="s">
        <v>20</v>
      </c>
      <c r="AB8" s="46">
        <f>+B42</f>
        <v>0.88764100370958232</v>
      </c>
      <c r="AC8" s="6"/>
      <c r="AD8" s="6"/>
      <c r="AE8" s="6"/>
      <c r="AF8" s="6"/>
      <c r="AG8" s="8"/>
      <c r="AJ8" s="36" t="s">
        <v>79</v>
      </c>
      <c r="AK8" s="6"/>
      <c r="AL8" s="6"/>
      <c r="AM8" s="6"/>
      <c r="AN8" s="6">
        <v>20</v>
      </c>
      <c r="AO8" s="8"/>
      <c r="AQ8" s="36"/>
      <c r="AR8" s="6"/>
      <c r="AS8" s="6"/>
      <c r="AT8" s="6"/>
      <c r="AU8" s="6"/>
      <c r="AV8" s="6"/>
      <c r="AW8" s="6"/>
      <c r="AX8" s="6"/>
      <c r="AY8" s="6"/>
      <c r="AZ8" s="6"/>
      <c r="BA8" s="6"/>
      <c r="BB8" s="8"/>
    </row>
    <row r="9" spans="1:54" x14ac:dyDescent="0.35">
      <c r="A9">
        <f t="shared" ref="A9:A36" si="6">1+A8</f>
        <v>3</v>
      </c>
      <c r="B9">
        <v>2.5373347044514958</v>
      </c>
      <c r="C9">
        <f t="shared" si="2"/>
        <v>6.4380674024139593</v>
      </c>
      <c r="E9" s="19">
        <f t="shared" ref="E9:E36" si="7">1+E8</f>
        <v>3</v>
      </c>
      <c r="F9" s="20">
        <v>2.5373347044514958</v>
      </c>
      <c r="G9" s="52">
        <f t="shared" si="0"/>
        <v>0.1</v>
      </c>
      <c r="H9" s="52">
        <f t="shared" si="1"/>
        <v>6.6666666666666666E-2</v>
      </c>
      <c r="I9" s="53">
        <f t="shared" si="3"/>
        <v>8.368127325522226E-2</v>
      </c>
      <c r="J9" s="53">
        <f t="shared" si="4"/>
        <v>1.6318726744777745E-2</v>
      </c>
      <c r="K9" s="53">
        <f t="shared" si="5"/>
        <v>1.7014606588555595E-2</v>
      </c>
      <c r="L9" s="6"/>
      <c r="M9" s="17" t="s">
        <v>10</v>
      </c>
      <c r="N9" s="17">
        <v>30</v>
      </c>
      <c r="O9" s="17"/>
      <c r="P9" s="8"/>
      <c r="S9" s="37" t="s">
        <v>9</v>
      </c>
      <c r="T9" s="17">
        <v>0.05</v>
      </c>
      <c r="U9" s="6"/>
      <c r="V9" s="6"/>
      <c r="W9" s="6"/>
      <c r="X9" s="6"/>
      <c r="Y9" s="8"/>
      <c r="AA9" s="38" t="s">
        <v>9</v>
      </c>
      <c r="AB9" s="6">
        <v>0.01</v>
      </c>
      <c r="AC9" s="6"/>
      <c r="AD9" s="6"/>
      <c r="AE9" s="6"/>
      <c r="AF9" s="6"/>
      <c r="AG9" s="8"/>
      <c r="AJ9" s="36" t="s">
        <v>80</v>
      </c>
      <c r="AK9" s="6"/>
      <c r="AL9" s="6"/>
      <c r="AM9" s="6"/>
      <c r="AN9" s="6">
        <v>15</v>
      </c>
      <c r="AO9" s="8"/>
      <c r="AQ9" s="36"/>
      <c r="AR9" s="6"/>
      <c r="AS9" s="6"/>
      <c r="AT9" s="6"/>
      <c r="AU9" s="6"/>
      <c r="AV9" s="6"/>
      <c r="AW9" s="6"/>
      <c r="AX9" s="6"/>
      <c r="AY9" s="6"/>
      <c r="AZ9" s="6"/>
      <c r="BA9" s="6"/>
      <c r="BB9" s="8"/>
    </row>
    <row r="10" spans="1:54" x14ac:dyDescent="0.35">
      <c r="A10">
        <f t="shared" si="6"/>
        <v>4</v>
      </c>
      <c r="B10">
        <v>2.5776048561092466</v>
      </c>
      <c r="C10">
        <f t="shared" si="2"/>
        <v>6.64404679423797</v>
      </c>
      <c r="E10" s="19">
        <f t="shared" si="7"/>
        <v>4</v>
      </c>
      <c r="F10" s="20">
        <v>2.5776048561092466</v>
      </c>
      <c r="G10" s="52">
        <f t="shared" si="0"/>
        <v>0.13333333333333333</v>
      </c>
      <c r="H10" s="52">
        <f t="shared" si="1"/>
        <v>0.1</v>
      </c>
      <c r="I10" s="53">
        <f t="shared" si="3"/>
        <v>9.0333581651546382E-2</v>
      </c>
      <c r="J10" s="53">
        <f t="shared" si="4"/>
        <v>4.2999751681786949E-2</v>
      </c>
      <c r="K10" s="53">
        <f t="shared" si="5"/>
        <v>9.6664183484536231E-3</v>
      </c>
      <c r="L10" s="6"/>
      <c r="M10" s="17" t="s">
        <v>11</v>
      </c>
      <c r="N10" s="17">
        <v>0.159</v>
      </c>
      <c r="O10" s="17"/>
      <c r="P10" s="8"/>
      <c r="S10" s="37" t="s">
        <v>49</v>
      </c>
      <c r="T10" s="17">
        <f>+T9/2</f>
        <v>2.5000000000000001E-2</v>
      </c>
      <c r="U10" s="6"/>
      <c r="V10" s="6"/>
      <c r="W10" s="6"/>
      <c r="X10" s="6"/>
      <c r="Y10" s="8"/>
      <c r="AA10" s="38" t="s">
        <v>49</v>
      </c>
      <c r="AB10" s="6">
        <f>+AB9/2</f>
        <v>5.0000000000000001E-3</v>
      </c>
      <c r="AC10" s="6"/>
      <c r="AD10" s="6"/>
      <c r="AE10" s="6"/>
      <c r="AF10" s="6"/>
      <c r="AG10" s="8"/>
      <c r="AJ10" s="38" t="s">
        <v>88</v>
      </c>
      <c r="AK10" s="6">
        <v>0.95</v>
      </c>
      <c r="AL10" s="6"/>
      <c r="AM10" s="6"/>
      <c r="AN10" s="6"/>
      <c r="AO10" s="8"/>
      <c r="AQ10" s="36" t="s">
        <v>98</v>
      </c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8"/>
    </row>
    <row r="11" spans="1:54" ht="16.5" x14ac:dyDescent="0.45">
      <c r="A11">
        <f t="shared" si="6"/>
        <v>5</v>
      </c>
      <c r="B11">
        <v>2.6100874593830667</v>
      </c>
      <c r="C11">
        <f t="shared" si="2"/>
        <v>6.8125565456287518</v>
      </c>
      <c r="E11" s="19">
        <f t="shared" si="7"/>
        <v>5</v>
      </c>
      <c r="F11" s="20">
        <v>2.6100874593830667</v>
      </c>
      <c r="G11" s="52">
        <f t="shared" si="0"/>
        <v>0.16666666666666666</v>
      </c>
      <c r="H11" s="52">
        <f t="shared" si="1"/>
        <v>0.13333333333333333</v>
      </c>
      <c r="I11" s="53">
        <f t="shared" si="3"/>
        <v>9.5979467908495666E-2</v>
      </c>
      <c r="J11" s="53">
        <f t="shared" si="4"/>
        <v>7.0687198758170991E-2</v>
      </c>
      <c r="K11" s="53">
        <f t="shared" si="5"/>
        <v>3.7353865424837665E-2</v>
      </c>
      <c r="L11" s="6"/>
      <c r="M11" s="17" t="s">
        <v>12</v>
      </c>
      <c r="N11" s="17">
        <f>+N10</f>
        <v>0.159</v>
      </c>
      <c r="O11" s="22" t="s">
        <v>13</v>
      </c>
      <c r="P11" s="8"/>
      <c r="S11" s="37"/>
      <c r="T11" s="17">
        <f>+N3</f>
        <v>3.8604220081688254</v>
      </c>
      <c r="U11" s="6"/>
      <c r="V11" s="6"/>
      <c r="W11" s="6"/>
      <c r="X11" s="6"/>
      <c r="Y11" s="8"/>
      <c r="AA11" s="38" t="s">
        <v>51</v>
      </c>
      <c r="AB11" s="6">
        <v>0.5</v>
      </c>
      <c r="AC11" s="6"/>
      <c r="AD11" s="6"/>
      <c r="AE11" s="6"/>
      <c r="AF11" s="6"/>
      <c r="AG11" s="8"/>
      <c r="AJ11" s="55" t="s">
        <v>81</v>
      </c>
      <c r="AK11" s="6">
        <f>1-AK10</f>
        <v>5.0000000000000044E-2</v>
      </c>
      <c r="AL11" s="6"/>
      <c r="AM11" s="6"/>
      <c r="AN11" s="6"/>
      <c r="AO11" s="8"/>
      <c r="AQ11" s="36" t="s">
        <v>99</v>
      </c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8"/>
    </row>
    <row r="12" spans="1:54" ht="17.5" x14ac:dyDescent="0.45">
      <c r="A12">
        <f t="shared" si="6"/>
        <v>6</v>
      </c>
      <c r="B12">
        <v>2.7962996783608105</v>
      </c>
      <c r="C12">
        <f t="shared" si="2"/>
        <v>7.8192918912007725</v>
      </c>
      <c r="E12" s="19">
        <f t="shared" si="7"/>
        <v>6</v>
      </c>
      <c r="F12" s="20">
        <v>2.7962996783608105</v>
      </c>
      <c r="G12" s="52">
        <f t="shared" si="0"/>
        <v>0.2</v>
      </c>
      <c r="H12" s="52">
        <f t="shared" si="1"/>
        <v>0.16666666666666666</v>
      </c>
      <c r="I12" s="53">
        <f t="shared" si="3"/>
        <v>0.13339584055493769</v>
      </c>
      <c r="J12" s="53">
        <f t="shared" si="4"/>
        <v>6.6604159445062316E-2</v>
      </c>
      <c r="K12" s="53">
        <f t="shared" si="5"/>
        <v>3.3270826111728963E-2</v>
      </c>
      <c r="L12" s="6"/>
      <c r="M12" s="17" t="s">
        <v>14</v>
      </c>
      <c r="N12" s="22">
        <v>0</v>
      </c>
      <c r="O12" s="17">
        <f>+N11</f>
        <v>0.159</v>
      </c>
      <c r="P12" s="8"/>
      <c r="S12" s="37" t="s">
        <v>42</v>
      </c>
      <c r="T12" s="17">
        <v>4</v>
      </c>
      <c r="U12" s="6"/>
      <c r="V12" s="6"/>
      <c r="W12" s="6"/>
      <c r="X12" s="6"/>
      <c r="Y12" s="8"/>
      <c r="AA12" s="38" t="s">
        <v>50</v>
      </c>
      <c r="AB12" s="6">
        <f>+AB11^2</f>
        <v>0.25</v>
      </c>
      <c r="AC12" s="6"/>
      <c r="AD12" s="6"/>
      <c r="AE12" s="6"/>
      <c r="AF12" s="6"/>
      <c r="AG12" s="8"/>
      <c r="AJ12" s="36"/>
      <c r="AK12" s="6">
        <f>+AN8/AK7</f>
        <v>0.02</v>
      </c>
      <c r="AL12" s="6"/>
      <c r="AM12" s="6"/>
      <c r="AN12" s="6"/>
      <c r="AO12" s="8"/>
      <c r="AQ12" s="3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8"/>
    </row>
    <row r="13" spans="1:54" x14ac:dyDescent="0.35">
      <c r="A13">
        <f t="shared" si="6"/>
        <v>7</v>
      </c>
      <c r="B13">
        <v>3.0621836332138628</v>
      </c>
      <c r="C13">
        <f t="shared" si="2"/>
        <v>9.3769686035228528</v>
      </c>
      <c r="E13" s="19">
        <f t="shared" si="7"/>
        <v>7</v>
      </c>
      <c r="F13" s="20">
        <v>3.0621836332138628</v>
      </c>
      <c r="G13" s="52">
        <f t="shared" si="0"/>
        <v>0.23333333333333334</v>
      </c>
      <c r="H13" s="52">
        <f t="shared" si="1"/>
        <v>0.2</v>
      </c>
      <c r="I13" s="53">
        <f t="shared" si="3"/>
        <v>0.20241841911257935</v>
      </c>
      <c r="J13" s="53">
        <f t="shared" si="4"/>
        <v>3.0914914220753986E-2</v>
      </c>
      <c r="K13" s="53">
        <f t="shared" si="5"/>
        <v>2.4184191125793397E-3</v>
      </c>
      <c r="L13" s="6"/>
      <c r="M13" s="17"/>
      <c r="N13" s="17"/>
      <c r="O13" s="17"/>
      <c r="P13" s="8"/>
      <c r="S13" s="38"/>
      <c r="T13" s="17"/>
      <c r="U13" s="6"/>
      <c r="V13" s="6"/>
      <c r="W13" s="6"/>
      <c r="X13" s="6"/>
      <c r="Y13" s="8"/>
      <c r="AA13" s="36"/>
      <c r="AB13" s="6"/>
      <c r="AC13" s="6"/>
      <c r="AD13" s="6"/>
      <c r="AE13" s="6"/>
      <c r="AF13" s="6"/>
      <c r="AG13" s="8"/>
      <c r="AJ13" s="36"/>
      <c r="AK13" s="6">
        <f>+AN9/AK7</f>
        <v>1.4999999999999999E-2</v>
      </c>
      <c r="AL13" s="6"/>
      <c r="AM13" s="6"/>
      <c r="AN13" s="6"/>
      <c r="AO13" s="8"/>
      <c r="AQ13" s="3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8"/>
    </row>
    <row r="14" spans="1:54" x14ac:dyDescent="0.35">
      <c r="A14">
        <f t="shared" si="6"/>
        <v>8</v>
      </c>
      <c r="B14">
        <v>3.3421522503922461</v>
      </c>
      <c r="C14">
        <f t="shared" si="2"/>
        <v>11.169981664801954</v>
      </c>
      <c r="E14" s="19">
        <f t="shared" si="7"/>
        <v>8</v>
      </c>
      <c r="F14" s="20">
        <v>3.3421522503922461</v>
      </c>
      <c r="G14" s="52">
        <f t="shared" si="0"/>
        <v>0.26666666666666666</v>
      </c>
      <c r="H14" s="52">
        <f t="shared" si="1"/>
        <v>0.23333333333333334</v>
      </c>
      <c r="I14" s="53">
        <f t="shared" si="3"/>
        <v>0.29430603454759047</v>
      </c>
      <c r="J14" s="53">
        <f t="shared" si="4"/>
        <v>2.7639367880923804E-2</v>
      </c>
      <c r="K14" s="53">
        <f t="shared" si="5"/>
        <v>6.097270121425713E-2</v>
      </c>
      <c r="L14" s="6"/>
      <c r="M14" s="17" t="s">
        <v>48</v>
      </c>
      <c r="N14" s="23">
        <f>+MAX(J7:K36)</f>
        <v>9.4916905997350143E-2</v>
      </c>
      <c r="O14" s="17"/>
      <c r="P14" s="8"/>
      <c r="S14" s="38" t="s">
        <v>43</v>
      </c>
      <c r="T14" s="39"/>
      <c r="U14" s="6"/>
      <c r="V14" s="6"/>
      <c r="W14" s="6"/>
      <c r="X14" s="6"/>
      <c r="Y14" s="8"/>
      <c r="AA14" s="38" t="s">
        <v>43</v>
      </c>
      <c r="AB14" s="6"/>
      <c r="AC14" s="6"/>
      <c r="AD14" s="6"/>
      <c r="AE14" s="6"/>
      <c r="AF14" s="6"/>
      <c r="AG14" s="8"/>
      <c r="AJ14" s="36"/>
      <c r="AK14" s="6"/>
      <c r="AL14" s="6"/>
      <c r="AM14" s="6"/>
      <c r="AN14" s="6"/>
      <c r="AO14" s="8"/>
      <c r="AQ14" s="58" t="s">
        <v>81</v>
      </c>
      <c r="AR14" s="6">
        <v>0.05</v>
      </c>
      <c r="AS14" s="6"/>
      <c r="AT14" s="6"/>
      <c r="AU14" s="6"/>
      <c r="AV14" s="6"/>
      <c r="AW14" s="6"/>
      <c r="AX14" s="6"/>
      <c r="AY14" s="6"/>
      <c r="AZ14" s="6"/>
      <c r="BA14" s="6"/>
      <c r="BB14" s="8"/>
    </row>
    <row r="15" spans="1:54" x14ac:dyDescent="0.35">
      <c r="A15">
        <f t="shared" si="6"/>
        <v>9</v>
      </c>
      <c r="B15">
        <v>3.428384853672469</v>
      </c>
      <c r="C15">
        <f t="shared" si="2"/>
        <v>11.753822704890798</v>
      </c>
      <c r="E15" s="19">
        <f t="shared" si="7"/>
        <v>9</v>
      </c>
      <c r="F15" s="20">
        <v>3.428384853672469</v>
      </c>
      <c r="G15" s="52">
        <f t="shared" si="0"/>
        <v>0.3</v>
      </c>
      <c r="H15" s="52">
        <f t="shared" si="1"/>
        <v>0.26666666666666666</v>
      </c>
      <c r="I15" s="53">
        <f t="shared" si="3"/>
        <v>0.32604556982489219</v>
      </c>
      <c r="J15" s="53">
        <f t="shared" si="4"/>
        <v>2.6045569824892201E-2</v>
      </c>
      <c r="K15" s="53">
        <f t="shared" si="5"/>
        <v>5.9378903158225527E-2</v>
      </c>
      <c r="L15" s="6"/>
      <c r="M15" s="17"/>
      <c r="N15" s="17"/>
      <c r="O15" s="17"/>
      <c r="P15" s="8"/>
      <c r="S15" s="38" t="s">
        <v>44</v>
      </c>
      <c r="T15" s="39"/>
      <c r="U15" s="6"/>
      <c r="V15" s="6"/>
      <c r="W15" s="6"/>
      <c r="X15" s="6"/>
      <c r="Y15" s="8"/>
      <c r="AA15" s="38" t="s">
        <v>44</v>
      </c>
      <c r="AB15" s="6"/>
      <c r="AC15" s="6"/>
      <c r="AD15" s="6"/>
      <c r="AE15" s="6"/>
      <c r="AF15" s="6"/>
      <c r="AG15" s="8"/>
      <c r="AJ15" s="36"/>
      <c r="AK15" s="6"/>
      <c r="AL15" s="6"/>
      <c r="AM15" s="6"/>
      <c r="AN15" s="6"/>
      <c r="AO15" s="8"/>
      <c r="AQ15" s="58" t="s">
        <v>100</v>
      </c>
      <c r="AR15" s="6">
        <f>+AR14/2</f>
        <v>2.5000000000000001E-2</v>
      </c>
      <c r="AS15" s="6"/>
      <c r="AT15" s="6"/>
      <c r="AU15" s="6"/>
      <c r="AV15" s="6"/>
      <c r="AW15" s="6"/>
      <c r="AX15" s="6"/>
      <c r="AY15" s="6"/>
      <c r="AZ15" s="6"/>
      <c r="BA15" s="6"/>
      <c r="BB15" s="8"/>
    </row>
    <row r="16" spans="1:54" x14ac:dyDescent="0.35">
      <c r="A16">
        <f t="shared" si="6"/>
        <v>10</v>
      </c>
      <c r="B16">
        <v>3.4818995219247881</v>
      </c>
      <c r="C16">
        <f t="shared" si="2"/>
        <v>12.123624280780069</v>
      </c>
      <c r="E16" s="19">
        <f t="shared" si="7"/>
        <v>10</v>
      </c>
      <c r="F16" s="20">
        <v>3.4818995219247881</v>
      </c>
      <c r="G16" s="52">
        <f t="shared" si="0"/>
        <v>0.33333333333333331</v>
      </c>
      <c r="H16" s="52">
        <f t="shared" si="1"/>
        <v>0.3</v>
      </c>
      <c r="I16" s="53">
        <f t="shared" si="3"/>
        <v>0.34641665063900928</v>
      </c>
      <c r="J16" s="53">
        <f t="shared" si="4"/>
        <v>1.3083317305675968E-2</v>
      </c>
      <c r="K16" s="53">
        <f t="shared" si="5"/>
        <v>4.6416650639009294E-2</v>
      </c>
      <c r="L16" s="6"/>
      <c r="M16" s="6" t="s">
        <v>66</v>
      </c>
      <c r="N16" s="6"/>
      <c r="O16" s="6"/>
      <c r="P16" s="8"/>
      <c r="S16" s="38"/>
      <c r="T16" s="39"/>
      <c r="U16" s="6"/>
      <c r="V16" s="6"/>
      <c r="W16" s="6"/>
      <c r="X16" s="6"/>
      <c r="Y16" s="8"/>
      <c r="AA16" s="36"/>
      <c r="AB16" s="6"/>
      <c r="AC16" s="6"/>
      <c r="AD16" s="6"/>
      <c r="AE16" s="6"/>
      <c r="AF16" s="6"/>
      <c r="AG16" s="8"/>
      <c r="AJ16" s="36"/>
      <c r="AK16" s="6"/>
      <c r="AL16" s="6"/>
      <c r="AM16" s="6"/>
      <c r="AN16" s="6"/>
      <c r="AO16" s="8"/>
      <c r="AQ16" s="58" t="s">
        <v>101</v>
      </c>
      <c r="AR16" s="6">
        <v>17</v>
      </c>
      <c r="AS16" s="6"/>
      <c r="AT16" s="6"/>
      <c r="AU16" s="6"/>
      <c r="AV16" s="6"/>
      <c r="AW16" s="6"/>
      <c r="AX16" s="6"/>
      <c r="AY16" s="6"/>
      <c r="AZ16" s="6"/>
      <c r="BA16" s="6"/>
      <c r="BB16" s="8"/>
    </row>
    <row r="17" spans="1:54" x14ac:dyDescent="0.35">
      <c r="A17">
        <f t="shared" si="6"/>
        <v>11</v>
      </c>
      <c r="B17">
        <v>3.5406108155293623</v>
      </c>
      <c r="C17">
        <f t="shared" si="2"/>
        <v>12.535924947043496</v>
      </c>
      <c r="E17" s="19">
        <f t="shared" si="7"/>
        <v>11</v>
      </c>
      <c r="F17" s="20">
        <v>3.5406108155293623</v>
      </c>
      <c r="G17" s="52">
        <f t="shared" si="0"/>
        <v>0.36666666666666664</v>
      </c>
      <c r="H17" s="52">
        <f t="shared" si="1"/>
        <v>0.33333333333333331</v>
      </c>
      <c r="I17" s="53">
        <f t="shared" si="3"/>
        <v>0.36928640517410438</v>
      </c>
      <c r="J17" s="53">
        <f t="shared" si="4"/>
        <v>2.6197385074377411E-3</v>
      </c>
      <c r="K17" s="53">
        <f t="shared" si="5"/>
        <v>3.5953071840771067E-2</v>
      </c>
      <c r="L17" s="6"/>
      <c r="M17" s="6"/>
      <c r="N17" s="6"/>
      <c r="O17" s="6"/>
      <c r="P17" s="8"/>
      <c r="S17" s="38"/>
      <c r="T17" s="40"/>
      <c r="U17" s="6"/>
      <c r="V17" s="6"/>
      <c r="W17" s="6"/>
      <c r="X17" s="6"/>
      <c r="Y17" s="8"/>
      <c r="AA17" s="36"/>
      <c r="AB17" s="6"/>
      <c r="AC17" s="6"/>
      <c r="AD17" s="6"/>
      <c r="AE17" s="6"/>
      <c r="AF17" s="6"/>
      <c r="AG17" s="8"/>
      <c r="AJ17" s="36"/>
      <c r="AK17" s="6"/>
      <c r="AL17" s="6"/>
      <c r="AM17" s="6"/>
      <c r="AN17" s="6"/>
      <c r="AO17" s="8"/>
      <c r="AQ17" s="58" t="s">
        <v>102</v>
      </c>
      <c r="AR17" s="6">
        <v>13</v>
      </c>
      <c r="AS17" s="6"/>
      <c r="AT17" s="6"/>
      <c r="AU17" s="6"/>
      <c r="AV17" s="6"/>
      <c r="AW17" s="6"/>
      <c r="AX17" s="6"/>
      <c r="AY17" s="6"/>
      <c r="AZ17" s="6"/>
      <c r="BA17" s="6"/>
      <c r="BB17" s="8"/>
    </row>
    <row r="18" spans="1:54" ht="16.5" x14ac:dyDescent="0.45">
      <c r="A18">
        <f t="shared" si="6"/>
        <v>12</v>
      </c>
      <c r="B18">
        <v>3.6207316144136712</v>
      </c>
      <c r="C18">
        <f t="shared" si="2"/>
        <v>13.10969742361463</v>
      </c>
      <c r="E18" s="19">
        <f t="shared" si="7"/>
        <v>12</v>
      </c>
      <c r="F18" s="20">
        <v>3.6207316144136712</v>
      </c>
      <c r="G18" s="52">
        <f t="shared" si="0"/>
        <v>0.4</v>
      </c>
      <c r="H18" s="52">
        <f t="shared" si="1"/>
        <v>0.36666666666666664</v>
      </c>
      <c r="I18" s="53">
        <f t="shared" si="3"/>
        <v>0.40124239737972872</v>
      </c>
      <c r="J18" s="53">
        <f t="shared" si="4"/>
        <v>1.2423973797286991E-3</v>
      </c>
      <c r="K18" s="53">
        <f t="shared" si="5"/>
        <v>3.4575730713062081E-2</v>
      </c>
      <c r="L18" s="6"/>
      <c r="M18" s="32" t="s">
        <v>67</v>
      </c>
      <c r="N18" s="6"/>
      <c r="O18" s="6"/>
      <c r="P18" s="8"/>
      <c r="S18" s="38" t="s">
        <v>45</v>
      </c>
      <c r="T18" s="17"/>
      <c r="U18" s="6"/>
      <c r="V18" s="6"/>
      <c r="W18" s="6"/>
      <c r="X18" s="6"/>
      <c r="Y18" s="8"/>
      <c r="AA18" s="36" t="s">
        <v>45</v>
      </c>
      <c r="AB18" s="6"/>
      <c r="AC18" s="6" t="s">
        <v>90</v>
      </c>
      <c r="AD18" s="6"/>
      <c r="AE18" s="6"/>
      <c r="AF18" s="6"/>
      <c r="AG18" s="8"/>
      <c r="AJ18" s="36"/>
      <c r="AK18" s="6"/>
      <c r="AL18" s="6"/>
      <c r="AM18" s="6"/>
      <c r="AN18" s="6"/>
      <c r="AO18" s="8"/>
      <c r="AQ18" s="58" t="s">
        <v>103</v>
      </c>
      <c r="AR18" s="6">
        <v>10</v>
      </c>
      <c r="AS18" s="6"/>
      <c r="AT18" s="6"/>
      <c r="AU18" s="6"/>
      <c r="AV18" s="6"/>
      <c r="AW18" s="6"/>
      <c r="AX18" s="6"/>
      <c r="AY18" s="6"/>
      <c r="AZ18" s="6"/>
      <c r="BA18" s="6"/>
      <c r="BB18" s="8"/>
    </row>
    <row r="19" spans="1:54" ht="16.5" x14ac:dyDescent="0.45">
      <c r="A19">
        <f t="shared" si="6"/>
        <v>13</v>
      </c>
      <c r="B19">
        <v>3.678331050745328</v>
      </c>
      <c r="C19">
        <f t="shared" si="2"/>
        <v>13.530119318877228</v>
      </c>
      <c r="E19" s="19">
        <f t="shared" si="7"/>
        <v>13</v>
      </c>
      <c r="F19" s="20">
        <v>3.678331050745328</v>
      </c>
      <c r="G19" s="52">
        <f t="shared" si="0"/>
        <v>0.43333333333333335</v>
      </c>
      <c r="H19" s="52">
        <f t="shared" si="1"/>
        <v>0.4</v>
      </c>
      <c r="I19" s="53">
        <f t="shared" si="3"/>
        <v>0.42464522754281553</v>
      </c>
      <c r="J19" s="53">
        <f t="shared" si="4"/>
        <v>8.6881057905178194E-3</v>
      </c>
      <c r="K19" s="53">
        <f t="shared" si="5"/>
        <v>2.4645227542815507E-2</v>
      </c>
      <c r="L19" s="6"/>
      <c r="M19" s="24"/>
      <c r="N19" s="6"/>
      <c r="O19" s="6"/>
      <c r="P19" s="8"/>
      <c r="S19" s="38"/>
      <c r="T19" s="17"/>
      <c r="U19" s="6"/>
      <c r="V19" s="6"/>
      <c r="W19" s="6"/>
      <c r="X19" s="6"/>
      <c r="Y19" s="8"/>
      <c r="AA19" s="36"/>
      <c r="AB19" s="6"/>
      <c r="AC19" s="6"/>
      <c r="AD19" s="6"/>
      <c r="AE19" s="6"/>
      <c r="AF19" s="6"/>
      <c r="AG19" s="8"/>
      <c r="AJ19" s="36"/>
      <c r="AK19" s="6"/>
      <c r="AL19" s="6"/>
      <c r="AM19" s="6"/>
      <c r="AN19" s="6"/>
      <c r="AO19" s="8"/>
      <c r="AQ19" s="58" t="s">
        <v>104</v>
      </c>
      <c r="AR19" s="6">
        <v>22</v>
      </c>
      <c r="AS19" s="6"/>
      <c r="AT19" s="6"/>
      <c r="AU19" s="6"/>
      <c r="AV19" s="6"/>
      <c r="AW19" s="6"/>
      <c r="AX19" s="6"/>
      <c r="AY19" s="6"/>
      <c r="AZ19" s="6"/>
      <c r="BA19" s="6"/>
      <c r="BB19" s="8"/>
    </row>
    <row r="20" spans="1:54" x14ac:dyDescent="0.35">
      <c r="A20">
        <f t="shared" si="6"/>
        <v>14</v>
      </c>
      <c r="B20">
        <v>3.7121494743623771</v>
      </c>
      <c r="C20">
        <f t="shared" si="2"/>
        <v>13.780053720008873</v>
      </c>
      <c r="E20" s="19">
        <f t="shared" si="7"/>
        <v>14</v>
      </c>
      <c r="F20" s="20">
        <v>3.7121494743623771</v>
      </c>
      <c r="G20" s="52">
        <f t="shared" si="0"/>
        <v>0.46666666666666667</v>
      </c>
      <c r="H20" s="52">
        <f t="shared" si="1"/>
        <v>0.43333333333333335</v>
      </c>
      <c r="I20" s="53">
        <f t="shared" si="3"/>
        <v>0.43851626367461788</v>
      </c>
      <c r="J20" s="53">
        <f t="shared" si="4"/>
        <v>2.8150402992048795E-2</v>
      </c>
      <c r="K20" s="53">
        <f t="shared" si="5"/>
        <v>5.1829303412845307E-3</v>
      </c>
      <c r="L20" s="6"/>
      <c r="M20" s="6"/>
      <c r="N20" s="6"/>
      <c r="O20" s="6"/>
      <c r="P20" s="8"/>
      <c r="S20" s="38"/>
      <c r="T20" s="17"/>
      <c r="U20" s="6"/>
      <c r="V20" s="6"/>
      <c r="W20" s="6"/>
      <c r="X20" s="6"/>
      <c r="Y20" s="8"/>
      <c r="AA20" s="36"/>
      <c r="AB20" s="6"/>
      <c r="AC20" s="6"/>
      <c r="AD20" s="6"/>
      <c r="AE20" s="6"/>
      <c r="AF20" s="6"/>
      <c r="AG20" s="8"/>
      <c r="AJ20" s="36"/>
      <c r="AK20" s="6"/>
      <c r="AL20" s="6"/>
      <c r="AM20" s="6"/>
      <c r="AN20" s="6"/>
      <c r="AO20" s="8"/>
      <c r="AQ20" s="3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8"/>
    </row>
    <row r="21" spans="1:54" ht="16.5" x14ac:dyDescent="0.45">
      <c r="A21">
        <f t="shared" si="6"/>
        <v>15</v>
      </c>
      <c r="B21">
        <v>3.8695454905828228</v>
      </c>
      <c r="C21">
        <f t="shared" si="2"/>
        <v>14.973382303689858</v>
      </c>
      <c r="E21" s="19">
        <f t="shared" si="7"/>
        <v>15</v>
      </c>
      <c r="F21" s="20">
        <v>3.8695454905828228</v>
      </c>
      <c r="G21" s="52">
        <f t="shared" si="0"/>
        <v>0.5</v>
      </c>
      <c r="H21" s="52">
        <f t="shared" si="1"/>
        <v>0.46666666666666667</v>
      </c>
      <c r="I21" s="53">
        <f t="shared" si="3"/>
        <v>0.50379825254437738</v>
      </c>
      <c r="J21" s="53">
        <f t="shared" si="4"/>
        <v>3.7982525443773785E-3</v>
      </c>
      <c r="K21" s="53">
        <f t="shared" si="5"/>
        <v>3.7131585877710704E-2</v>
      </c>
      <c r="L21" s="6"/>
      <c r="M21" s="6"/>
      <c r="N21" s="6"/>
      <c r="O21" s="6"/>
      <c r="P21" s="8"/>
      <c r="S21" s="38"/>
      <c r="T21" s="17"/>
      <c r="U21" s="6"/>
      <c r="V21" s="6"/>
      <c r="W21" s="6"/>
      <c r="X21" s="6"/>
      <c r="Y21" s="8"/>
      <c r="AA21" s="36" t="s">
        <v>53</v>
      </c>
      <c r="AB21" s="6" t="s">
        <v>54</v>
      </c>
      <c r="AC21" s="6">
        <v>52.3</v>
      </c>
      <c r="AD21" s="6"/>
      <c r="AE21" s="6"/>
      <c r="AF21" s="6"/>
      <c r="AG21" s="8"/>
      <c r="AJ21" s="36"/>
      <c r="AK21" s="6"/>
      <c r="AL21" s="6"/>
      <c r="AM21" s="6"/>
      <c r="AN21" s="6"/>
      <c r="AO21" s="8"/>
      <c r="AQ21" s="36" t="s">
        <v>92</v>
      </c>
      <c r="AR21" s="17" t="s">
        <v>108</v>
      </c>
      <c r="AS21" s="17" t="s">
        <v>47</v>
      </c>
      <c r="AT21" s="17" t="s">
        <v>109</v>
      </c>
      <c r="AU21" s="17"/>
      <c r="AV21" s="17"/>
      <c r="AW21" s="6"/>
      <c r="AX21" s="6"/>
      <c r="AY21" s="6"/>
      <c r="AZ21" s="6"/>
      <c r="BA21" s="6"/>
      <c r="BB21" s="8"/>
    </row>
    <row r="22" spans="1:54" ht="16.5" x14ac:dyDescent="0.45">
      <c r="A22">
        <f t="shared" si="6"/>
        <v>16</v>
      </c>
      <c r="B22">
        <v>3.9075726009323262</v>
      </c>
      <c r="C22">
        <f t="shared" si="2"/>
        <v>15.269123631557024</v>
      </c>
      <c r="E22" s="19">
        <f t="shared" si="7"/>
        <v>16</v>
      </c>
      <c r="F22" s="20">
        <v>3.9075726009323262</v>
      </c>
      <c r="G22" s="52">
        <f t="shared" si="0"/>
        <v>0.53333333333333333</v>
      </c>
      <c r="H22" s="52">
        <f t="shared" si="1"/>
        <v>0.5</v>
      </c>
      <c r="I22" s="53">
        <f t="shared" si="3"/>
        <v>0.51962192896954851</v>
      </c>
      <c r="J22" s="53">
        <f t="shared" si="4"/>
        <v>1.3711404363784818E-2</v>
      </c>
      <c r="K22" s="53">
        <f t="shared" si="5"/>
        <v>1.9621928969548508E-2</v>
      </c>
      <c r="L22" s="6"/>
      <c r="M22" s="6"/>
      <c r="N22" s="6"/>
      <c r="O22" s="6"/>
      <c r="P22" s="8"/>
      <c r="S22" s="38" t="s">
        <v>11</v>
      </c>
      <c r="T22" s="41" t="s">
        <v>73</v>
      </c>
      <c r="U22" s="6">
        <f>NORMSINV(1-T10)</f>
        <v>1.9599639845400536</v>
      </c>
      <c r="V22" s="6"/>
      <c r="W22" s="6"/>
      <c r="X22" s="6"/>
      <c r="Y22" s="8"/>
      <c r="AA22" s="36" t="s">
        <v>52</v>
      </c>
      <c r="AB22" s="6" t="s">
        <v>55</v>
      </c>
      <c r="AC22" s="6">
        <v>13.12</v>
      </c>
      <c r="AD22" s="6"/>
      <c r="AE22" s="6"/>
      <c r="AF22" s="6"/>
      <c r="AG22" s="8"/>
      <c r="AJ22" s="36"/>
      <c r="AK22" s="6"/>
      <c r="AL22" s="6"/>
      <c r="AM22" s="6"/>
      <c r="AN22" s="6"/>
      <c r="AO22" s="8"/>
      <c r="AQ22" s="36" t="s">
        <v>91</v>
      </c>
      <c r="AR22" s="47" t="s">
        <v>111</v>
      </c>
      <c r="AS22" s="47" t="s">
        <v>110</v>
      </c>
      <c r="AT22" s="6"/>
      <c r="AU22" s="6"/>
      <c r="AV22" s="6"/>
      <c r="AW22" s="6"/>
      <c r="AX22" s="6"/>
      <c r="AY22" s="6"/>
      <c r="AZ22" s="6"/>
      <c r="BA22" s="6"/>
      <c r="BB22" s="8"/>
    </row>
    <row r="23" spans="1:54" x14ac:dyDescent="0.35">
      <c r="A23">
        <f t="shared" si="6"/>
        <v>17</v>
      </c>
      <c r="B23">
        <v>3.9466933786607115</v>
      </c>
      <c r="C23">
        <f t="shared" si="2"/>
        <v>15.576388625164302</v>
      </c>
      <c r="E23" s="19">
        <f t="shared" si="7"/>
        <v>17</v>
      </c>
      <c r="F23" s="20">
        <v>3.9466933786607115</v>
      </c>
      <c r="G23" s="52">
        <f t="shared" si="0"/>
        <v>0.56666666666666665</v>
      </c>
      <c r="H23" s="52">
        <f t="shared" si="1"/>
        <v>0.53333333333333333</v>
      </c>
      <c r="I23" s="53">
        <f t="shared" si="3"/>
        <v>0.53586824169008951</v>
      </c>
      <c r="J23" s="53">
        <f t="shared" si="4"/>
        <v>3.0798424976577143E-2</v>
      </c>
      <c r="K23" s="53">
        <f t="shared" si="5"/>
        <v>2.5349083567561825E-3</v>
      </c>
      <c r="L23" s="6"/>
      <c r="M23" s="6"/>
      <c r="N23" s="6"/>
      <c r="O23" s="6"/>
      <c r="P23" s="8"/>
      <c r="S23" s="38"/>
      <c r="T23" s="41"/>
      <c r="U23" s="6"/>
      <c r="V23" s="6"/>
      <c r="W23" s="6"/>
      <c r="X23" s="6"/>
      <c r="Y23" s="8"/>
      <c r="AA23" s="36" t="s">
        <v>91</v>
      </c>
      <c r="AB23" s="6">
        <f>+AC22</f>
        <v>13.12</v>
      </c>
      <c r="AC23" s="6">
        <f>+AC21</f>
        <v>52.3</v>
      </c>
      <c r="AD23" s="6"/>
      <c r="AE23" s="6"/>
      <c r="AF23" s="6"/>
      <c r="AG23" s="8"/>
      <c r="AJ23" s="36"/>
      <c r="AK23" s="6"/>
      <c r="AL23" s="6"/>
      <c r="AM23" s="6"/>
      <c r="AN23" s="6"/>
      <c r="AO23" s="8"/>
      <c r="AQ23" s="3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8"/>
    </row>
    <row r="24" spans="1:54" ht="16.5" x14ac:dyDescent="0.45">
      <c r="A24">
        <f t="shared" si="6"/>
        <v>18</v>
      </c>
      <c r="B24">
        <v>4.0159502633323427</v>
      </c>
      <c r="C24">
        <f t="shared" si="2"/>
        <v>16.127856517559113</v>
      </c>
      <c r="E24" s="19">
        <f t="shared" si="7"/>
        <v>18</v>
      </c>
      <c r="F24" s="20">
        <v>4.0159502633323427</v>
      </c>
      <c r="G24" s="52">
        <f t="shared" si="0"/>
        <v>0.6</v>
      </c>
      <c r="H24" s="52">
        <f t="shared" si="1"/>
        <v>0.56666666666666665</v>
      </c>
      <c r="I24" s="53">
        <f t="shared" si="3"/>
        <v>0.56446673374377609</v>
      </c>
      <c r="J24" s="53">
        <f t="shared" si="4"/>
        <v>3.5533266256223883E-2</v>
      </c>
      <c r="K24" s="53">
        <f t="shared" si="5"/>
        <v>2.1999329228905573E-3</v>
      </c>
      <c r="L24" s="6"/>
      <c r="M24" s="6"/>
      <c r="N24" s="6"/>
      <c r="O24" s="6"/>
      <c r="P24" s="8"/>
      <c r="S24" s="38" t="s">
        <v>12</v>
      </c>
      <c r="T24" s="41" t="s">
        <v>46</v>
      </c>
      <c r="U24" s="6">
        <f>-U22</f>
        <v>-1.9599639845400536</v>
      </c>
      <c r="V24" s="47" t="s">
        <v>47</v>
      </c>
      <c r="W24" s="6">
        <f>+U22</f>
        <v>1.9599639845400536</v>
      </c>
      <c r="X24" s="41" t="s">
        <v>13</v>
      </c>
      <c r="Y24" s="8"/>
      <c r="AA24" s="36" t="s">
        <v>92</v>
      </c>
      <c r="AB24" s="6">
        <v>0</v>
      </c>
      <c r="AC24" s="6">
        <f>+AC22</f>
        <v>13.12</v>
      </c>
      <c r="AD24" s="47" t="s">
        <v>47</v>
      </c>
      <c r="AE24" s="6">
        <f>+AC21</f>
        <v>52.3</v>
      </c>
      <c r="AF24" s="6" t="s">
        <v>13</v>
      </c>
      <c r="AG24" s="8"/>
      <c r="AJ24" s="36"/>
      <c r="AK24" s="6"/>
      <c r="AL24" s="6"/>
      <c r="AM24" s="6"/>
      <c r="AN24" s="6"/>
      <c r="AO24" s="8"/>
      <c r="AQ24" s="36" t="s">
        <v>107</v>
      </c>
      <c r="AR24" s="6" t="s">
        <v>72</v>
      </c>
      <c r="AS24" s="6"/>
      <c r="AT24" s="6"/>
      <c r="AU24" s="6"/>
      <c r="AV24" s="6"/>
      <c r="AW24" s="6"/>
      <c r="AX24" s="6"/>
      <c r="AY24" s="6"/>
      <c r="AZ24" s="6"/>
      <c r="BA24" s="6"/>
      <c r="BB24" s="8"/>
    </row>
    <row r="25" spans="1:54" x14ac:dyDescent="0.35">
      <c r="A25">
        <f t="shared" si="6"/>
        <v>19</v>
      </c>
      <c r="B25">
        <v>4.0227601049118675</v>
      </c>
      <c r="C25">
        <f t="shared" si="2"/>
        <v>16.182598861670538</v>
      </c>
      <c r="E25" s="19">
        <f t="shared" si="7"/>
        <v>19</v>
      </c>
      <c r="F25" s="20">
        <v>4.0227601049118675</v>
      </c>
      <c r="G25" s="52">
        <f t="shared" si="0"/>
        <v>0.6333333333333333</v>
      </c>
      <c r="H25" s="52">
        <f t="shared" si="1"/>
        <v>0.6</v>
      </c>
      <c r="I25" s="53">
        <f t="shared" si="3"/>
        <v>0.56726308976116235</v>
      </c>
      <c r="J25" s="53">
        <f t="shared" si="4"/>
        <v>6.607024357217095E-2</v>
      </c>
      <c r="K25" s="53">
        <f t="shared" si="5"/>
        <v>3.2736910238837624E-2</v>
      </c>
      <c r="L25" s="6"/>
      <c r="M25" s="6"/>
      <c r="N25" s="6"/>
      <c r="O25" s="6"/>
      <c r="P25" s="8"/>
      <c r="S25" s="38" t="s">
        <v>14</v>
      </c>
      <c r="T25" s="6">
        <f>+U24</f>
        <v>-1.9599639845400536</v>
      </c>
      <c r="U25" s="41" t="s">
        <v>13</v>
      </c>
      <c r="V25" s="17"/>
      <c r="W25" s="17"/>
      <c r="X25" s="8"/>
      <c r="Y25" s="8"/>
      <c r="AA25" s="36"/>
      <c r="AB25" s="6"/>
      <c r="AC25" s="6"/>
      <c r="AD25" s="6"/>
      <c r="AE25" s="6"/>
      <c r="AF25" s="6"/>
      <c r="AG25" s="8"/>
      <c r="AJ25" s="36"/>
      <c r="AK25" s="6"/>
      <c r="AL25" s="6"/>
      <c r="AM25" s="6"/>
      <c r="AN25" s="6"/>
      <c r="AO25" s="8"/>
      <c r="AQ25" s="44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25"/>
    </row>
    <row r="26" spans="1:54" x14ac:dyDescent="0.35">
      <c r="A26">
        <f t="shared" si="6"/>
        <v>20</v>
      </c>
      <c r="B26">
        <v>4.0337035999109503</v>
      </c>
      <c r="C26">
        <f t="shared" si="2"/>
        <v>16.270764731934559</v>
      </c>
      <c r="E26" s="19">
        <f t="shared" si="7"/>
        <v>20</v>
      </c>
      <c r="F26" s="20">
        <v>4.0337035999109503</v>
      </c>
      <c r="G26" s="52">
        <f t="shared" si="0"/>
        <v>0.66666666666666663</v>
      </c>
      <c r="H26" s="52">
        <f t="shared" si="1"/>
        <v>0.6333333333333333</v>
      </c>
      <c r="I26" s="53">
        <f t="shared" si="3"/>
        <v>0.57174976066931649</v>
      </c>
      <c r="J26" s="53">
        <f t="shared" si="4"/>
        <v>9.4916905997350143E-2</v>
      </c>
      <c r="K26" s="53">
        <f t="shared" si="5"/>
        <v>6.1583572664016817E-2</v>
      </c>
      <c r="L26" s="6"/>
      <c r="M26" s="6"/>
      <c r="N26" s="6"/>
      <c r="O26" s="6"/>
      <c r="P26" s="8"/>
      <c r="S26" s="38"/>
      <c r="T26" s="17"/>
      <c r="U26" s="6"/>
      <c r="V26" s="6"/>
      <c r="W26" s="6"/>
      <c r="X26" s="6"/>
      <c r="Y26" s="8"/>
      <c r="AA26" s="36" t="s">
        <v>48</v>
      </c>
      <c r="AB26" s="6">
        <f>+AB7*AB8/AB12</f>
        <v>106.51692044514988</v>
      </c>
      <c r="AC26" s="6"/>
      <c r="AD26" s="6"/>
      <c r="AE26" s="6"/>
      <c r="AF26" s="6"/>
      <c r="AG26" s="8"/>
      <c r="AJ26" s="36"/>
      <c r="AK26" s="6"/>
      <c r="AL26" s="6"/>
      <c r="AM26" s="6"/>
      <c r="AN26" s="6"/>
      <c r="AO26" s="8"/>
    </row>
    <row r="27" spans="1:54" x14ac:dyDescent="0.35">
      <c r="A27">
        <f t="shared" si="6"/>
        <v>21</v>
      </c>
      <c r="B27">
        <v>4.1580519892740995</v>
      </c>
      <c r="C27">
        <f t="shared" si="2"/>
        <v>17.289396345506297</v>
      </c>
      <c r="E27" s="19">
        <f t="shared" si="7"/>
        <v>21</v>
      </c>
      <c r="F27" s="20">
        <v>4.1580519892740995</v>
      </c>
      <c r="G27" s="52">
        <f t="shared" si="0"/>
        <v>0.7</v>
      </c>
      <c r="H27" s="52">
        <f t="shared" si="1"/>
        <v>0.66666666666666663</v>
      </c>
      <c r="I27" s="53">
        <f t="shared" si="3"/>
        <v>0.6219462550040622</v>
      </c>
      <c r="J27" s="53">
        <f t="shared" si="4"/>
        <v>7.8053744995937757E-2</v>
      </c>
      <c r="K27" s="53">
        <f t="shared" si="5"/>
        <v>4.4720411662604431E-2</v>
      </c>
      <c r="L27" s="6"/>
      <c r="M27" s="6"/>
      <c r="N27" s="6"/>
      <c r="O27" s="6"/>
      <c r="P27" s="8"/>
      <c r="S27" s="38" t="s">
        <v>48</v>
      </c>
      <c r="T27" s="17">
        <f>+(T11-T12)*SQRT(T8)/T7</f>
        <v>-0.79780594219547174</v>
      </c>
      <c r="U27" s="6"/>
      <c r="V27" s="6"/>
      <c r="W27" s="6"/>
      <c r="X27" s="6"/>
      <c r="Y27" s="8"/>
      <c r="AA27" s="36"/>
      <c r="AB27" s="6"/>
      <c r="AC27" s="6"/>
      <c r="AD27" s="6"/>
      <c r="AE27" s="6"/>
      <c r="AF27" s="6"/>
      <c r="AG27" s="8"/>
      <c r="AJ27" s="36"/>
      <c r="AK27" s="6"/>
      <c r="AL27" s="6"/>
      <c r="AM27" s="6"/>
      <c r="AN27" s="6"/>
      <c r="AO27" s="8"/>
    </row>
    <row r="28" spans="1:54" x14ac:dyDescent="0.35">
      <c r="A28">
        <f t="shared" si="6"/>
        <v>22</v>
      </c>
      <c r="B28">
        <v>4.2934370968432631</v>
      </c>
      <c r="C28">
        <f t="shared" si="2"/>
        <v>18.433602104549909</v>
      </c>
      <c r="E28" s="19">
        <f t="shared" si="7"/>
        <v>22</v>
      </c>
      <c r="F28" s="20">
        <v>4.2934370968432631</v>
      </c>
      <c r="G28" s="52">
        <f t="shared" si="0"/>
        <v>0.73333333333333328</v>
      </c>
      <c r="H28" s="52">
        <f t="shared" si="1"/>
        <v>0.7</v>
      </c>
      <c r="I28" s="53">
        <f t="shared" si="3"/>
        <v>0.67432213475262648</v>
      </c>
      <c r="J28" s="53">
        <f t="shared" si="4"/>
        <v>5.9011198580706803E-2</v>
      </c>
      <c r="K28" s="53">
        <f t="shared" si="5"/>
        <v>2.5677865247373477E-2</v>
      </c>
      <c r="L28" s="6"/>
      <c r="M28" s="6"/>
      <c r="N28" s="6"/>
      <c r="O28" s="6"/>
      <c r="P28" s="8"/>
      <c r="S28" s="42" t="s">
        <v>69</v>
      </c>
      <c r="T28" s="17"/>
      <c r="U28" s="6"/>
      <c r="V28" s="6"/>
      <c r="W28" s="6"/>
      <c r="X28" s="6"/>
      <c r="Y28" s="8"/>
      <c r="AA28" s="36" t="s">
        <v>94</v>
      </c>
      <c r="AB28" s="6"/>
      <c r="AC28" s="6"/>
      <c r="AD28" s="6"/>
      <c r="AE28" s="6"/>
      <c r="AF28" s="6"/>
      <c r="AG28" s="8"/>
      <c r="AJ28" s="36"/>
      <c r="AK28" s="6"/>
      <c r="AL28" s="6"/>
      <c r="AM28" s="6"/>
      <c r="AN28" s="6"/>
      <c r="AO28" s="8"/>
    </row>
    <row r="29" spans="1:54" x14ac:dyDescent="0.35">
      <c r="A29">
        <f t="shared" si="6"/>
        <v>23</v>
      </c>
      <c r="B29">
        <v>4.7494827514165081</v>
      </c>
      <c r="C29">
        <f t="shared" si="2"/>
        <v>22.557586406002923</v>
      </c>
      <c r="E29" s="19">
        <f t="shared" si="7"/>
        <v>23</v>
      </c>
      <c r="F29" s="20">
        <v>4.7494827514165081</v>
      </c>
      <c r="G29" s="52">
        <f t="shared" si="0"/>
        <v>0.76666666666666672</v>
      </c>
      <c r="H29" s="52">
        <f t="shared" si="1"/>
        <v>0.73333333333333328</v>
      </c>
      <c r="I29" s="53">
        <f t="shared" si="3"/>
        <v>0.82324254227288007</v>
      </c>
      <c r="J29" s="53">
        <f t="shared" si="4"/>
        <v>5.6575875606213355E-2</v>
      </c>
      <c r="K29" s="53">
        <f t="shared" si="5"/>
        <v>8.9909208939546792E-2</v>
      </c>
      <c r="L29" s="6"/>
      <c r="M29" s="6"/>
      <c r="N29" s="6"/>
      <c r="O29" s="6"/>
      <c r="P29" s="8"/>
      <c r="S29" s="42"/>
      <c r="T29" s="17"/>
      <c r="U29" s="6"/>
      <c r="V29" s="6"/>
      <c r="W29" s="6"/>
      <c r="X29" s="6"/>
      <c r="Y29" s="8"/>
      <c r="AA29" s="36"/>
      <c r="AB29" s="6"/>
      <c r="AC29" s="6"/>
      <c r="AD29" s="6"/>
      <c r="AE29" s="6"/>
      <c r="AF29" s="6"/>
      <c r="AG29" s="8"/>
      <c r="AJ29" s="36"/>
      <c r="AK29" s="6"/>
      <c r="AL29" s="6"/>
      <c r="AM29" s="6"/>
      <c r="AN29" s="6"/>
      <c r="AO29" s="8"/>
    </row>
    <row r="30" spans="1:54" x14ac:dyDescent="0.35">
      <c r="A30">
        <f t="shared" si="6"/>
        <v>24</v>
      </c>
      <c r="B30">
        <v>4.7529320100729819</v>
      </c>
      <c r="C30">
        <f t="shared" si="2"/>
        <v>22.590362692376395</v>
      </c>
      <c r="E30" s="19">
        <f t="shared" si="7"/>
        <v>24</v>
      </c>
      <c r="F30" s="20">
        <v>4.7529320100729819</v>
      </c>
      <c r="G30" s="52">
        <f t="shared" si="0"/>
        <v>0.8</v>
      </c>
      <c r="H30" s="52">
        <f t="shared" si="1"/>
        <v>0.76666666666666672</v>
      </c>
      <c r="I30" s="53">
        <f t="shared" si="3"/>
        <v>0.82417474260800938</v>
      </c>
      <c r="J30" s="53">
        <f t="shared" si="4"/>
        <v>2.4174742608009336E-2</v>
      </c>
      <c r="K30" s="53">
        <f t="shared" si="5"/>
        <v>5.7508075941342662E-2</v>
      </c>
      <c r="L30" s="6"/>
      <c r="M30" s="6"/>
      <c r="N30" s="6"/>
      <c r="O30" s="6"/>
      <c r="P30" s="8"/>
      <c r="S30" s="42" t="s">
        <v>70</v>
      </c>
      <c r="T30" s="41"/>
      <c r="U30" s="43">
        <f>2*_xlfn.NORM.S.DIST(T27,TRUE)</f>
        <v>0.42498311245759052</v>
      </c>
      <c r="V30" s="24" t="s">
        <v>71</v>
      </c>
      <c r="W30" s="6" t="s">
        <v>72</v>
      </c>
      <c r="X30" s="6"/>
      <c r="Y30" s="8"/>
      <c r="AA30" s="36" t="s">
        <v>70</v>
      </c>
      <c r="AB30" s="6">
        <f>2*AB33</f>
        <v>0</v>
      </c>
      <c r="AC30" s="24" t="s">
        <v>95</v>
      </c>
      <c r="AD30" s="6" t="s">
        <v>96</v>
      </c>
      <c r="AE30" s="6"/>
      <c r="AF30" s="6"/>
      <c r="AG30" s="8"/>
      <c r="AJ30" s="36"/>
      <c r="AK30" s="6"/>
      <c r="AL30" s="6"/>
      <c r="AM30" s="6"/>
      <c r="AN30" s="6"/>
      <c r="AO30" s="8"/>
    </row>
    <row r="31" spans="1:54" x14ac:dyDescent="0.35">
      <c r="A31">
        <f t="shared" si="6"/>
        <v>25</v>
      </c>
      <c r="B31">
        <v>4.894519871508237</v>
      </c>
      <c r="C31">
        <f t="shared" si="2"/>
        <v>23.95632477258901</v>
      </c>
      <c r="E31" s="19">
        <f t="shared" si="7"/>
        <v>25</v>
      </c>
      <c r="F31" s="20">
        <v>4.894519871508237</v>
      </c>
      <c r="G31" s="52">
        <f t="shared" si="0"/>
        <v>0.83333333333333337</v>
      </c>
      <c r="H31" s="52">
        <f t="shared" si="1"/>
        <v>0.8</v>
      </c>
      <c r="I31" s="53">
        <f t="shared" si="3"/>
        <v>0.85973930142135735</v>
      </c>
      <c r="J31" s="53">
        <f t="shared" si="4"/>
        <v>2.6405968088023979E-2</v>
      </c>
      <c r="K31" s="53">
        <f t="shared" si="5"/>
        <v>5.9739301421357305E-2</v>
      </c>
      <c r="L31" s="6"/>
      <c r="M31" s="6"/>
      <c r="N31" s="6"/>
      <c r="O31" s="6"/>
      <c r="P31" s="8"/>
      <c r="S31" s="44"/>
      <c r="T31" s="15"/>
      <c r="U31" s="15"/>
      <c r="V31" s="15"/>
      <c r="W31" s="15"/>
      <c r="X31" s="15"/>
      <c r="Y31" s="25"/>
      <c r="AA31" s="36" t="s">
        <v>56</v>
      </c>
      <c r="AB31" s="6">
        <v>0</v>
      </c>
      <c r="AC31" s="6"/>
      <c r="AD31" s="6"/>
      <c r="AE31" s="6"/>
      <c r="AF31" s="6"/>
      <c r="AG31" s="8"/>
      <c r="AJ31" s="36" t="s">
        <v>49</v>
      </c>
      <c r="AK31" s="6">
        <f>+AK11/2</f>
        <v>2.5000000000000022E-2</v>
      </c>
      <c r="AL31" s="6"/>
      <c r="AM31" s="6"/>
      <c r="AN31" s="6"/>
      <c r="AO31" s="8"/>
    </row>
    <row r="32" spans="1:54" x14ac:dyDescent="0.35">
      <c r="A32">
        <f t="shared" si="6"/>
        <v>26</v>
      </c>
      <c r="B32">
        <v>4.9635414244257845</v>
      </c>
      <c r="C32">
        <f t="shared" si="2"/>
        <v>24.636743471990744</v>
      </c>
      <c r="E32" s="19">
        <f t="shared" si="7"/>
        <v>26</v>
      </c>
      <c r="F32" s="20">
        <v>4.9635414244257845</v>
      </c>
      <c r="G32" s="52">
        <f t="shared" si="0"/>
        <v>0.8666666666666667</v>
      </c>
      <c r="H32" s="52">
        <f t="shared" si="1"/>
        <v>0.83333333333333337</v>
      </c>
      <c r="I32" s="53">
        <f t="shared" si="3"/>
        <v>0.87517035189281067</v>
      </c>
      <c r="J32" s="53">
        <f t="shared" si="4"/>
        <v>8.5036852261439755E-3</v>
      </c>
      <c r="K32" s="53">
        <f t="shared" si="5"/>
        <v>4.1837018559477301E-2</v>
      </c>
      <c r="L32" s="6"/>
      <c r="M32" s="6"/>
      <c r="N32" s="6"/>
      <c r="O32" s="6"/>
      <c r="P32" s="8"/>
      <c r="AA32" s="36" t="s">
        <v>57</v>
      </c>
      <c r="AB32" s="6">
        <f>1-AB31</f>
        <v>1</v>
      </c>
      <c r="AC32" s="6"/>
      <c r="AD32" s="6"/>
      <c r="AE32" s="6"/>
      <c r="AF32" s="6"/>
      <c r="AG32" s="8"/>
      <c r="AJ32" s="48" t="s">
        <v>58</v>
      </c>
      <c r="AK32" s="6">
        <f>1-AK31</f>
        <v>0.97499999999999998</v>
      </c>
      <c r="AL32" s="6"/>
      <c r="AM32" s="6"/>
      <c r="AN32" s="6"/>
      <c r="AO32" s="8"/>
    </row>
    <row r="33" spans="1:41" x14ac:dyDescent="0.35">
      <c r="A33">
        <f t="shared" si="6"/>
        <v>27</v>
      </c>
      <c r="B33">
        <v>5.1010342859663069</v>
      </c>
      <c r="C33">
        <f t="shared" si="2"/>
        <v>26.020550786603792</v>
      </c>
      <c r="E33" s="19">
        <f t="shared" si="7"/>
        <v>27</v>
      </c>
      <c r="F33" s="20">
        <v>5.1010342859663069</v>
      </c>
      <c r="G33" s="52">
        <f t="shared" si="0"/>
        <v>0.9</v>
      </c>
      <c r="H33" s="52">
        <f t="shared" si="1"/>
        <v>0.8666666666666667</v>
      </c>
      <c r="I33" s="53">
        <f t="shared" si="3"/>
        <v>0.90228124753457362</v>
      </c>
      <c r="J33" s="53">
        <f t="shared" si="4"/>
        <v>2.2812475345735939E-3</v>
      </c>
      <c r="K33" s="53">
        <f t="shared" si="5"/>
        <v>3.561458086790692E-2</v>
      </c>
      <c r="L33" s="6"/>
      <c r="M33" s="6"/>
      <c r="N33" s="6"/>
      <c r="O33" s="6"/>
      <c r="P33" s="8"/>
      <c r="AA33" s="44" t="s">
        <v>93</v>
      </c>
      <c r="AB33" s="15">
        <f>+MIN(AB31:AB32)</f>
        <v>0</v>
      </c>
      <c r="AC33" s="15"/>
      <c r="AD33" s="15"/>
      <c r="AE33" s="15"/>
      <c r="AF33" s="15"/>
      <c r="AG33" s="25"/>
      <c r="AJ33" s="36" t="s">
        <v>59</v>
      </c>
      <c r="AK33" s="6">
        <f>NORMSINV(AK32)</f>
        <v>1.9599639845400536</v>
      </c>
      <c r="AL33" s="6"/>
      <c r="AM33" s="6"/>
      <c r="AN33" s="6"/>
      <c r="AO33" s="8"/>
    </row>
    <row r="34" spans="1:41" x14ac:dyDescent="0.35">
      <c r="A34">
        <f t="shared" si="6"/>
        <v>28</v>
      </c>
      <c r="B34">
        <v>5.1381121112208348</v>
      </c>
      <c r="C34">
        <f t="shared" si="2"/>
        <v>26.400196067474223</v>
      </c>
      <c r="E34" s="19">
        <f t="shared" si="7"/>
        <v>28</v>
      </c>
      <c r="F34" s="20">
        <v>5.1381121112208348</v>
      </c>
      <c r="G34" s="52">
        <f t="shared" si="0"/>
        <v>0.93333333333333335</v>
      </c>
      <c r="H34" s="52">
        <f t="shared" si="1"/>
        <v>0.9</v>
      </c>
      <c r="I34" s="53">
        <f t="shared" si="3"/>
        <v>0.90879204707407413</v>
      </c>
      <c r="J34" s="53">
        <f t="shared" si="4"/>
        <v>2.4541286259259221E-2</v>
      </c>
      <c r="K34" s="53">
        <f t="shared" si="5"/>
        <v>8.7920470740741052E-3</v>
      </c>
      <c r="L34" s="6"/>
      <c r="M34" s="6"/>
      <c r="N34" s="6"/>
      <c r="O34" s="6"/>
      <c r="P34" s="8"/>
      <c r="AJ34" s="36" t="s">
        <v>1</v>
      </c>
      <c r="AK34" s="6">
        <f>+SQRT(+(AK12*(1-AK12)+AK13*(1-AK13))/+AK7)</f>
        <v>5.8630196997792872E-3</v>
      </c>
      <c r="AL34" s="6"/>
      <c r="AM34" s="6"/>
      <c r="AN34" s="6"/>
      <c r="AO34" s="8"/>
    </row>
    <row r="35" spans="1:41" x14ac:dyDescent="0.35">
      <c r="A35">
        <f t="shared" si="6"/>
        <v>29</v>
      </c>
      <c r="B35">
        <v>5.4113311408436857</v>
      </c>
      <c r="C35">
        <f t="shared" si="2"/>
        <v>29.282504715864626</v>
      </c>
      <c r="E35" s="19">
        <f t="shared" si="7"/>
        <v>29</v>
      </c>
      <c r="F35" s="20">
        <v>5.4113311408436857</v>
      </c>
      <c r="G35" s="52">
        <f t="shared" si="0"/>
        <v>0.96666666666666667</v>
      </c>
      <c r="H35" s="52">
        <f t="shared" si="1"/>
        <v>0.93333333333333335</v>
      </c>
      <c r="I35" s="53">
        <f t="shared" si="3"/>
        <v>0.94721988557289738</v>
      </c>
      <c r="J35" s="53">
        <f t="shared" si="4"/>
        <v>1.9446781093769294E-2</v>
      </c>
      <c r="K35" s="53">
        <f t="shared" si="5"/>
        <v>1.3886552239564032E-2</v>
      </c>
      <c r="L35" s="6"/>
      <c r="M35" s="6"/>
      <c r="N35" s="6"/>
      <c r="O35" s="6"/>
      <c r="P35" s="8"/>
      <c r="AJ35" s="56" t="s">
        <v>82</v>
      </c>
      <c r="AK35" s="6">
        <f>+AK33*AK34</f>
        <v>1.1491307452216241E-2</v>
      </c>
      <c r="AL35" s="6"/>
      <c r="AM35" s="6"/>
      <c r="AN35" s="6"/>
      <c r="AO35" s="8"/>
    </row>
    <row r="36" spans="1:41" x14ac:dyDescent="0.35">
      <c r="A36">
        <f t="shared" si="6"/>
        <v>30</v>
      </c>
      <c r="B36">
        <v>5.7594902601558715</v>
      </c>
      <c r="C36">
        <f t="shared" si="2"/>
        <v>33.171728056830347</v>
      </c>
      <c r="E36" s="19">
        <f t="shared" si="7"/>
        <v>30</v>
      </c>
      <c r="F36" s="20">
        <v>5.7594902601558715</v>
      </c>
      <c r="G36" s="52">
        <f t="shared" si="0"/>
        <v>1</v>
      </c>
      <c r="H36" s="52">
        <f t="shared" si="1"/>
        <v>0.96666666666666667</v>
      </c>
      <c r="I36" s="53">
        <f t="shared" si="3"/>
        <v>0.97624929844152242</v>
      </c>
      <c r="J36" s="53">
        <f t="shared" si="4"/>
        <v>2.3750701558477583E-2</v>
      </c>
      <c r="K36" s="53">
        <f t="shared" si="5"/>
        <v>9.5826317748557432E-3</v>
      </c>
      <c r="L36" s="15"/>
      <c r="M36" s="15"/>
      <c r="N36" s="15"/>
      <c r="O36" s="15"/>
      <c r="P36" s="25"/>
      <c r="AJ36" s="57"/>
      <c r="AK36" s="6">
        <f>+AK12-AK13</f>
        <v>5.000000000000001E-3</v>
      </c>
      <c r="AL36" s="6"/>
      <c r="AM36" s="6"/>
      <c r="AN36" s="6"/>
      <c r="AO36" s="8"/>
    </row>
    <row r="37" spans="1:41" x14ac:dyDescent="0.35">
      <c r="B37" s="50">
        <f t="shared" ref="B37:C37" si="8">SUM(B7:B36)</f>
        <v>115.81266024506476</v>
      </c>
      <c r="C37" s="50">
        <f t="shared" si="8"/>
        <v>473.71497254591429</v>
      </c>
      <c r="F37" s="51"/>
      <c r="AJ37" s="36"/>
      <c r="AK37" s="6"/>
      <c r="AL37" s="6"/>
      <c r="AM37" s="6"/>
      <c r="AN37" s="6"/>
      <c r="AO37" s="8"/>
    </row>
    <row r="38" spans="1:41" x14ac:dyDescent="0.35">
      <c r="AJ38" s="49" t="s">
        <v>83</v>
      </c>
      <c r="AK38" s="6"/>
      <c r="AL38" s="6"/>
      <c r="AM38" s="6"/>
      <c r="AN38" s="6"/>
      <c r="AO38" s="8"/>
    </row>
    <row r="39" spans="1:41" ht="15" thickBot="1" x14ac:dyDescent="0.4">
      <c r="A39" t="s">
        <v>10</v>
      </c>
      <c r="B39" s="27">
        <v>30</v>
      </c>
      <c r="AJ39" s="57" t="s">
        <v>84</v>
      </c>
      <c r="AK39" s="6">
        <f>+AK36-AK35</f>
        <v>-6.4913074522162401E-3</v>
      </c>
      <c r="AL39" s="6"/>
      <c r="AM39" s="6"/>
      <c r="AN39" s="6"/>
      <c r="AO39" s="8"/>
    </row>
    <row r="40" spans="1:41" x14ac:dyDescent="0.35">
      <c r="A40" t="s">
        <v>16</v>
      </c>
      <c r="B40">
        <f>+B37/B39</f>
        <v>3.8604220081688254</v>
      </c>
      <c r="F40" s="35" t="s">
        <v>24</v>
      </c>
      <c r="G40" s="35"/>
      <c r="AJ40" s="57" t="s">
        <v>85</v>
      </c>
      <c r="AK40" s="6">
        <f>+AK36+AK35</f>
        <v>1.649130745221624E-2</v>
      </c>
      <c r="AL40" s="6"/>
      <c r="AM40" s="6"/>
      <c r="AN40" s="6"/>
      <c r="AO40" s="8"/>
    </row>
    <row r="41" spans="1:41" x14ac:dyDescent="0.35">
      <c r="A41" t="s">
        <v>19</v>
      </c>
      <c r="B41">
        <f>+C37/B39</f>
        <v>15.790499084863809</v>
      </c>
      <c r="F41" s="33"/>
      <c r="G41" s="33"/>
      <c r="AJ41" s="36"/>
      <c r="AK41" s="6"/>
      <c r="AL41" s="6"/>
      <c r="AM41" s="6"/>
      <c r="AN41" s="6"/>
      <c r="AO41" s="8"/>
    </row>
    <row r="42" spans="1:41" ht="16.5" x14ac:dyDescent="0.35">
      <c r="A42" t="s">
        <v>20</v>
      </c>
      <c r="B42">
        <f>+B41-B40^2</f>
        <v>0.88764100370958232</v>
      </c>
      <c r="F42" s="33" t="s">
        <v>25</v>
      </c>
      <c r="G42" s="33">
        <v>3.8604220081688254</v>
      </c>
      <c r="AJ42" s="49" t="s">
        <v>86</v>
      </c>
      <c r="AK42" s="6"/>
      <c r="AL42" s="6"/>
      <c r="AM42" s="6"/>
      <c r="AN42" s="6"/>
      <c r="AO42" s="8"/>
    </row>
    <row r="43" spans="1:41" x14ac:dyDescent="0.35">
      <c r="A43" t="s">
        <v>21</v>
      </c>
      <c r="B43">
        <f>+SQRT(B42)</f>
        <v>0.94214701809727253</v>
      </c>
      <c r="F43" s="33" t="s">
        <v>26</v>
      </c>
      <c r="G43" s="33">
        <v>0.17495230913807408</v>
      </c>
      <c r="AJ43" s="36" t="s">
        <v>89</v>
      </c>
      <c r="AK43" s="6">
        <v>0.99</v>
      </c>
      <c r="AL43" s="6"/>
      <c r="AM43" s="6"/>
      <c r="AN43" s="6"/>
      <c r="AO43" s="8"/>
    </row>
    <row r="44" spans="1:41" ht="17.5" x14ac:dyDescent="0.45">
      <c r="A44" t="s">
        <v>22</v>
      </c>
      <c r="B44">
        <f>+B39/29*B42</f>
        <v>0.91824931418232658</v>
      </c>
      <c r="F44" s="33" t="s">
        <v>27</v>
      </c>
      <c r="G44" s="33">
        <v>3.8885590457575745</v>
      </c>
      <c r="AJ44" s="36" t="s">
        <v>9</v>
      </c>
      <c r="AK44" s="6">
        <f>1-AK43</f>
        <v>1.0000000000000009E-2</v>
      </c>
      <c r="AL44" s="6"/>
      <c r="AM44" s="6"/>
      <c r="AN44" s="6"/>
      <c r="AO44" s="8"/>
    </row>
    <row r="45" spans="1:41" ht="16.5" x14ac:dyDescent="0.45">
      <c r="A45" t="s">
        <v>23</v>
      </c>
      <c r="B45">
        <f>+SQRT(B44)</f>
        <v>0.95825326202540351</v>
      </c>
      <c r="F45" s="33" t="s">
        <v>28</v>
      </c>
      <c r="G45" s="33" t="e">
        <v>#N/A</v>
      </c>
      <c r="AJ45" s="36" t="s">
        <v>49</v>
      </c>
      <c r="AK45" s="6">
        <f>+AK44/2</f>
        <v>5.0000000000000044E-3</v>
      </c>
      <c r="AL45" s="6"/>
      <c r="AM45" s="6"/>
      <c r="AN45" s="6"/>
      <c r="AO45" s="8"/>
    </row>
    <row r="46" spans="1:41" x14ac:dyDescent="0.35">
      <c r="F46" s="33" t="s">
        <v>29</v>
      </c>
      <c r="G46" s="33">
        <v>0.95825326202540373</v>
      </c>
      <c r="AJ46" s="48" t="s">
        <v>58</v>
      </c>
      <c r="AK46" s="6">
        <f>1-AK45</f>
        <v>0.995</v>
      </c>
      <c r="AL46" s="6"/>
      <c r="AM46" s="6"/>
      <c r="AN46" s="6"/>
      <c r="AO46" s="8"/>
    </row>
    <row r="47" spans="1:41" x14ac:dyDescent="0.35">
      <c r="F47" s="33" t="s">
        <v>30</v>
      </c>
      <c r="G47" s="33">
        <v>0.91824931418232703</v>
      </c>
      <c r="AJ47" s="36" t="s">
        <v>59</v>
      </c>
      <c r="AK47" s="6">
        <f>NORMSINV(AK46)</f>
        <v>2.5758293035488999</v>
      </c>
      <c r="AL47" s="6"/>
      <c r="AM47" s="6"/>
      <c r="AN47" s="6"/>
      <c r="AO47" s="8"/>
    </row>
    <row r="48" spans="1:41" x14ac:dyDescent="0.35">
      <c r="F48" s="33" t="s">
        <v>31</v>
      </c>
      <c r="G48" s="33">
        <v>-0.53353942712579849</v>
      </c>
      <c r="AJ48" s="44" t="s">
        <v>87</v>
      </c>
      <c r="AK48" s="15">
        <f>+AK47^2*(AK12*(1-AK12)+AK13*(1-AK13))/AK35^2</f>
        <v>1727.1814981534367</v>
      </c>
      <c r="AL48" s="15"/>
      <c r="AM48" s="15"/>
      <c r="AN48" s="15"/>
      <c r="AO48" s="25"/>
    </row>
    <row r="49" spans="6:7" x14ac:dyDescent="0.35">
      <c r="F49" s="33" t="s">
        <v>32</v>
      </c>
      <c r="G49" s="33">
        <v>7.4463160029710658E-3</v>
      </c>
    </row>
    <row r="50" spans="6:7" x14ac:dyDescent="0.35">
      <c r="F50" s="33" t="s">
        <v>33</v>
      </c>
      <c r="G50" s="33">
        <v>3.8494363252539188</v>
      </c>
    </row>
    <row r="51" spans="6:7" x14ac:dyDescent="0.35">
      <c r="F51" s="33" t="s">
        <v>34</v>
      </c>
      <c r="G51" s="33">
        <v>1.9100539349019527</v>
      </c>
    </row>
    <row r="52" spans="6:7" x14ac:dyDescent="0.35">
      <c r="F52" s="33" t="s">
        <v>35</v>
      </c>
      <c r="G52" s="33">
        <v>5.7594902601558715</v>
      </c>
    </row>
    <row r="53" spans="6:7" x14ac:dyDescent="0.35">
      <c r="F53" s="33" t="s">
        <v>36</v>
      </c>
      <c r="G53" s="33">
        <v>115.81266024506476</v>
      </c>
    </row>
    <row r="54" spans="6:7" x14ac:dyDescent="0.35">
      <c r="F54" s="33" t="s">
        <v>37</v>
      </c>
      <c r="G54" s="33">
        <v>30</v>
      </c>
    </row>
    <row r="55" spans="6:7" x14ac:dyDescent="0.35">
      <c r="F55" s="33" t="s">
        <v>60</v>
      </c>
      <c r="G55" s="33">
        <v>5.7594902601558715</v>
      </c>
    </row>
    <row r="56" spans="6:7" x14ac:dyDescent="0.35">
      <c r="F56" s="33" t="s">
        <v>61</v>
      </c>
      <c r="G56" s="33">
        <v>1.9100539349019527</v>
      </c>
    </row>
    <row r="57" spans="6:7" ht="15" thickBot="1" x14ac:dyDescent="0.4">
      <c r="F57" s="34" t="s">
        <v>38</v>
      </c>
      <c r="G57" s="34">
        <v>0.35781764860875337</v>
      </c>
    </row>
  </sheetData>
  <sortState ref="B10:B41">
    <sortCondition ref="B10:B41"/>
  </sortState>
  <printOptions horizontalCentered="1"/>
  <pageMargins left="0.7" right="0.7" top="0.75" bottom="0.75" header="0.3" footer="0.3"/>
  <pageSetup paperSize="9" orientation="portrait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HERNANDEZ MARCH</dc:creator>
  <cp:lastModifiedBy>JULIO HERNANDEZ MARCH</cp:lastModifiedBy>
  <cp:lastPrinted>2018-05-16T12:04:37Z</cp:lastPrinted>
  <dcterms:created xsi:type="dcterms:W3CDTF">2017-04-29T10:07:10Z</dcterms:created>
  <dcterms:modified xsi:type="dcterms:W3CDTF">2018-05-16T12:14:08Z</dcterms:modified>
</cp:coreProperties>
</file>